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drawings/drawing2.xml" ContentType="application/vnd.openxmlformats-officedocument.drawing+xml"/>
  <Override PartName="/xl/ctrlProps/ctrlProp19.xml" ContentType="application/vnd.ms-excel.controlproperties+xml"/>
  <Override PartName="/xl/ctrlProps/ctrlProp20.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DieseArbeitsmappe"/>
  <mc:AlternateContent xmlns:mc="http://schemas.openxmlformats.org/markup-compatibility/2006">
    <mc:Choice Requires="x15">
      <x15ac:absPath xmlns:x15ac="http://schemas.microsoft.com/office/spreadsheetml/2010/11/ac" url="\\gamma\stadt\Organisationseinheiten\Amt 51\Reko\Internetseite\CMS ab 2021-08\downloads\"/>
    </mc:Choice>
  </mc:AlternateContent>
  <xr:revisionPtr revIDLastSave="0" documentId="13_ncr:1_{5C2A05E8-6F4C-4802-95C6-1C13A4839C0C}" xr6:coauthVersionLast="47" xr6:coauthVersionMax="47" xr10:uidLastSave="{00000000-0000-0000-0000-000000000000}"/>
  <bookViews>
    <workbookView xWindow="-120" yWindow="-120" windowWidth="29040" windowHeight="15720" tabRatio="1000" activeTab="4" xr2:uid="{00000000-000D-0000-FFFF-FFFF00000000}"/>
  </bookViews>
  <sheets>
    <sheet name="Hinweise" sheetId="42" r:id="rId1"/>
    <sheet name="Angebot Deckblatt" sheetId="33" r:id="rId2"/>
    <sheet name="Vollmacht und RV" sheetId="44" r:id="rId3"/>
    <sheet name="Personalplan" sheetId="32" r:id="rId4"/>
    <sheet name="Inst-AfA-Tilgungsrest" sheetId="31" r:id="rId5"/>
    <sheet name="Kalkulation" sheetId="35" r:id="rId6"/>
    <sheet name="Angebot Entgeltvereinbarung" sheetId="12" r:id="rId7"/>
    <sheet name="Daten" sheetId="34" state="hidden" r:id="rId8"/>
    <sheet name="Modul1" sheetId="26" state="veryHidden" r:id="rId9"/>
    <sheet name="Tabelle1" sheetId="43" r:id="rId10"/>
  </sheets>
  <definedNames>
    <definedName name="_xlnm.Print_Area" localSheetId="1">'Angebot Deckblatt'!$A$1:$I$48</definedName>
    <definedName name="_xlnm.Print_Area" localSheetId="0">Hinweise!$A$1:$I$25</definedName>
    <definedName name="_xlnm.Print_Area" localSheetId="4">'Inst-AfA-Tilgungsrest'!$A$1:$M$57</definedName>
    <definedName name="_xlnm.Print_Area" localSheetId="3">Personalplan!$A$1:$P$96</definedName>
    <definedName name="_xlnm.Print_Area" localSheetId="2">'Vollmacht und RV'!$A$1:$C$54</definedName>
    <definedName name="_xlnm.Print_Titles" localSheetId="4">'Inst-AfA-Tilgungsrest'!#REF!</definedName>
    <definedName name="_xlnm.Print_Titles" localSheetId="3">Personalplan!$1:$12</definedName>
  </definedNames>
  <calcPr calcId="191029" fullPrecision="0"/>
  <customWorkbookViews>
    <customWorkbookView name="No Name - Persönliche Ansicht" guid="{41CCDD20-808F-11D3-AEFC-F722FE771F13}" mergeInterval="0" personalView="1" xWindow="5" yWindow="24" windowWidth="796" windowHeight="543" activeSheetId="16"/>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 i="35" l="1"/>
  <c r="E7" i="35"/>
  <c r="B4" i="44" l="1"/>
  <c r="C14" i="44" l="1"/>
  <c r="C47" i="44" s="1"/>
  <c r="B15" i="44"/>
  <c r="B46" i="44" s="1"/>
  <c r="B14" i="44"/>
  <c r="B47" i="44" s="1"/>
  <c r="B13" i="44"/>
  <c r="B11" i="44"/>
  <c r="B45" i="44" s="1"/>
  <c r="B10" i="44"/>
  <c r="B44" i="44" s="1"/>
  <c r="E20" i="31"/>
  <c r="A72" i="32" l="1"/>
  <c r="A71" i="32"/>
  <c r="A70" i="32"/>
  <c r="A69" i="32"/>
  <c r="A68" i="32"/>
  <c r="A67" i="32"/>
  <c r="A66" i="32"/>
  <c r="A65" i="32"/>
  <c r="A64" i="32"/>
  <c r="A63" i="32"/>
  <c r="A62" i="32"/>
  <c r="A61" i="32"/>
  <c r="A60" i="32"/>
  <c r="A59" i="32"/>
  <c r="A58" i="32"/>
  <c r="A57" i="32"/>
  <c r="A56" i="32"/>
  <c r="A55" i="32"/>
  <c r="A93" i="32" l="1"/>
  <c r="A92" i="32"/>
  <c r="A91" i="32"/>
  <c r="A90" i="32"/>
  <c r="A89" i="32"/>
  <c r="A88" i="32"/>
  <c r="A87" i="32"/>
  <c r="A86" i="32"/>
  <c r="A85" i="32"/>
  <c r="A82" i="32"/>
  <c r="A81" i="32"/>
  <c r="A80" i="32"/>
  <c r="A79" i="32"/>
  <c r="A78" i="32"/>
  <c r="A77" i="32"/>
  <c r="A76" i="32"/>
  <c r="A75" i="32"/>
  <c r="A54" i="32"/>
  <c r="A53" i="32"/>
  <c r="A52" i="32"/>
  <c r="A51" i="32"/>
  <c r="A50" i="32"/>
  <c r="A49" i="32"/>
  <c r="A48" i="32"/>
  <c r="A47" i="32"/>
  <c r="A46" i="32"/>
  <c r="A45" i="32"/>
  <c r="A44" i="32"/>
  <c r="A43" i="32"/>
  <c r="A40" i="32" l="1"/>
  <c r="A39" i="32"/>
  <c r="A38" i="32"/>
  <c r="A37" i="32"/>
  <c r="A36" i="32"/>
  <c r="A35" i="32"/>
  <c r="A34" i="32"/>
  <c r="A33" i="32"/>
  <c r="A32" i="32"/>
  <c r="A31" i="32"/>
  <c r="A30" i="32"/>
  <c r="A27" i="32"/>
  <c r="A26" i="32"/>
  <c r="A25" i="32"/>
  <c r="A24" i="32"/>
  <c r="A23" i="32"/>
  <c r="A22" i="32"/>
  <c r="A21" i="32"/>
  <c r="A18" i="32"/>
  <c r="A17" i="32"/>
  <c r="A16" i="32"/>
  <c r="A15" i="32"/>
  <c r="A14" i="32"/>
  <c r="D3" i="35" l="1"/>
  <c r="D2" i="35"/>
  <c r="G31" i="35"/>
  <c r="F6" i="35"/>
  <c r="D6" i="35"/>
  <c r="D5" i="35"/>
  <c r="F11" i="12"/>
  <c r="F13" i="12" s="1"/>
  <c r="F16" i="12" s="1"/>
  <c r="F8" i="35" l="1"/>
  <c r="B11" i="34"/>
  <c r="B12" i="34"/>
  <c r="B13" i="34"/>
  <c r="B14" i="34"/>
  <c r="B15" i="34"/>
  <c r="B16" i="34"/>
  <c r="B17" i="34"/>
  <c r="B18" i="34"/>
  <c r="B19" i="34"/>
  <c r="B20" i="34"/>
  <c r="B21" i="34"/>
  <c r="B22" i="34"/>
  <c r="B23" i="34"/>
  <c r="B24" i="34"/>
  <c r="B25" i="34"/>
  <c r="B26" i="34"/>
  <c r="B27" i="34"/>
  <c r="B28" i="34"/>
  <c r="B29" i="34"/>
  <c r="B30" i="34"/>
  <c r="B31" i="34"/>
  <c r="B32" i="34"/>
  <c r="B33" i="34"/>
  <c r="B34" i="34"/>
  <c r="E6" i="32"/>
  <c r="B21" i="33"/>
  <c r="F12" i="31"/>
  <c r="L35" i="31" s="1"/>
  <c r="L37" i="31"/>
  <c r="L32" i="31"/>
  <c r="I40" i="35" s="1"/>
  <c r="C19" i="32"/>
  <c r="C41" i="32"/>
  <c r="C73" i="32"/>
  <c r="C28" i="32"/>
  <c r="C83" i="32"/>
  <c r="C94" i="32"/>
  <c r="D10" i="32"/>
  <c r="F28" i="32"/>
  <c r="F19" i="32"/>
  <c r="D28" i="32"/>
  <c r="D19" i="32"/>
  <c r="N14" i="32"/>
  <c r="P14" i="32" s="1"/>
  <c r="O14" i="32"/>
  <c r="N15" i="32"/>
  <c r="P15" i="32" s="1"/>
  <c r="N16" i="32"/>
  <c r="P16" i="32"/>
  <c r="N17" i="32"/>
  <c r="P17" i="32" s="1"/>
  <c r="N18" i="32"/>
  <c r="O18" i="32" s="1"/>
  <c r="N21" i="32"/>
  <c r="P21" i="32" s="1"/>
  <c r="N22" i="32"/>
  <c r="P22" i="32" s="1"/>
  <c r="N23" i="32"/>
  <c r="O23" i="32" s="1"/>
  <c r="N24" i="32"/>
  <c r="P24" i="32" s="1"/>
  <c r="N25" i="32"/>
  <c r="P25" i="32"/>
  <c r="N26" i="32"/>
  <c r="P26" i="32" s="1"/>
  <c r="N27" i="32"/>
  <c r="P27" i="32"/>
  <c r="N30" i="32"/>
  <c r="P30" i="32" s="1"/>
  <c r="N31" i="32"/>
  <c r="P31" i="32" s="1"/>
  <c r="N32" i="32"/>
  <c r="P32" i="32" s="1"/>
  <c r="N33" i="32"/>
  <c r="O33" i="32" s="1"/>
  <c r="N34" i="32"/>
  <c r="P34" i="32" s="1"/>
  <c r="N35" i="32"/>
  <c r="O35" i="32" s="1"/>
  <c r="N36" i="32"/>
  <c r="P36" i="32" s="1"/>
  <c r="N37" i="32"/>
  <c r="P37" i="32" s="1"/>
  <c r="N38" i="32"/>
  <c r="P38" i="32" s="1"/>
  <c r="N39" i="32"/>
  <c r="O39" i="32" s="1"/>
  <c r="N40" i="32"/>
  <c r="P40" i="32" s="1"/>
  <c r="N43" i="32"/>
  <c r="N44" i="32"/>
  <c r="P44" i="32" s="1"/>
  <c r="N45" i="32"/>
  <c r="P45" i="32" s="1"/>
  <c r="N46" i="32"/>
  <c r="O46" i="32" s="1"/>
  <c r="N47" i="32"/>
  <c r="P47" i="32" s="1"/>
  <c r="N48" i="32"/>
  <c r="P48" i="32" s="1"/>
  <c r="N49" i="32"/>
  <c r="P49" i="32" s="1"/>
  <c r="N50" i="32"/>
  <c r="P50" i="32" s="1"/>
  <c r="N51" i="32"/>
  <c r="P51" i="32" s="1"/>
  <c r="N52" i="32"/>
  <c r="P52" i="32"/>
  <c r="N53" i="32"/>
  <c r="O53" i="32" s="1"/>
  <c r="N54" i="32"/>
  <c r="O54" i="32" s="1"/>
  <c r="N55" i="32"/>
  <c r="P55" i="32" s="1"/>
  <c r="N56" i="32"/>
  <c r="P56" i="32" s="1"/>
  <c r="N57" i="32"/>
  <c r="O57" i="32" s="1"/>
  <c r="N58" i="32"/>
  <c r="O58" i="32" s="1"/>
  <c r="P58" i="32"/>
  <c r="N59" i="32"/>
  <c r="P59" i="32" s="1"/>
  <c r="N60" i="32"/>
  <c r="P60" i="32" s="1"/>
  <c r="N61" i="32"/>
  <c r="P61" i="32" s="1"/>
  <c r="N62" i="32"/>
  <c r="P62" i="32" s="1"/>
  <c r="N63" i="32"/>
  <c r="P63" i="32" s="1"/>
  <c r="N64" i="32"/>
  <c r="O64" i="32" s="1"/>
  <c r="N65" i="32"/>
  <c r="P65" i="32" s="1"/>
  <c r="N66" i="32"/>
  <c r="O66" i="32" s="1"/>
  <c r="N67" i="32"/>
  <c r="P67" i="32" s="1"/>
  <c r="N68" i="32"/>
  <c r="P68" i="32" s="1"/>
  <c r="N69" i="32"/>
  <c r="O69" i="32" s="1"/>
  <c r="N70" i="32"/>
  <c r="O70" i="32" s="1"/>
  <c r="P70" i="32"/>
  <c r="N71" i="32"/>
  <c r="P71" i="32" s="1"/>
  <c r="N72" i="32"/>
  <c r="P72" i="32" s="1"/>
  <c r="N75" i="32"/>
  <c r="N76" i="32"/>
  <c r="P76" i="32" s="1"/>
  <c r="N77" i="32"/>
  <c r="P77" i="32"/>
  <c r="N78" i="32"/>
  <c r="O78" i="32" s="1"/>
  <c r="N79" i="32"/>
  <c r="P79" i="32"/>
  <c r="N80" i="32"/>
  <c r="O80" i="32" s="1"/>
  <c r="N81" i="32"/>
  <c r="P81" i="32"/>
  <c r="N82" i="32"/>
  <c r="O82" i="32" s="1"/>
  <c r="N85" i="32"/>
  <c r="O85" i="32" s="1"/>
  <c r="N86" i="32"/>
  <c r="P86" i="32" s="1"/>
  <c r="N87" i="32"/>
  <c r="P87" i="32" s="1"/>
  <c r="N88" i="32"/>
  <c r="O88" i="32" s="1"/>
  <c r="N89" i="32"/>
  <c r="O89" i="32" s="1"/>
  <c r="P89" i="32"/>
  <c r="N90" i="32"/>
  <c r="P90" i="32" s="1"/>
  <c r="N91" i="32"/>
  <c r="P91" i="32"/>
  <c r="N92" i="32"/>
  <c r="P92" i="32" s="1"/>
  <c r="N93" i="32"/>
  <c r="P93" i="32" s="1"/>
  <c r="O52" i="32"/>
  <c r="O60" i="32"/>
  <c r="O77" i="32"/>
  <c r="O79" i="32"/>
  <c r="O81" i="32"/>
  <c r="O16" i="32"/>
  <c r="O25" i="32"/>
  <c r="O27" i="32"/>
  <c r="O32" i="32"/>
  <c r="O34" i="32"/>
  <c r="O38" i="32"/>
  <c r="O40" i="32"/>
  <c r="H54" i="31"/>
  <c r="I38" i="35" s="1"/>
  <c r="K54" i="31"/>
  <c r="M55" i="31" s="1"/>
  <c r="I48" i="35"/>
  <c r="G43" i="35"/>
  <c r="G23" i="35"/>
  <c r="G24" i="35"/>
  <c r="G25" i="35"/>
  <c r="G26" i="35"/>
  <c r="G27" i="35"/>
  <c r="G28" i="35"/>
  <c r="G30" i="35"/>
  <c r="G32" i="35"/>
  <c r="G33" i="35"/>
  <c r="G34" i="35"/>
  <c r="G29" i="35"/>
  <c r="G19" i="35"/>
  <c r="G20" i="35"/>
  <c r="G46" i="35"/>
  <c r="G47" i="35"/>
  <c r="C35" i="35"/>
  <c r="C48" i="35"/>
  <c r="E35" i="35"/>
  <c r="E48" i="35"/>
  <c r="D1" i="12"/>
  <c r="F1" i="12"/>
  <c r="D2" i="12"/>
  <c r="D4" i="12"/>
  <c r="D5" i="12"/>
  <c r="F5" i="12"/>
  <c r="F3" i="31"/>
  <c r="M3" i="31"/>
  <c r="F4" i="31"/>
  <c r="F6" i="31"/>
  <c r="F7" i="31"/>
  <c r="I7" i="31"/>
  <c r="C2" i="32"/>
  <c r="P2" i="32"/>
  <c r="C3" i="32"/>
  <c r="C5" i="32"/>
  <c r="C6" i="32"/>
  <c r="F6" i="32"/>
  <c r="I19" i="32"/>
  <c r="J19" i="32"/>
  <c r="K19" i="32"/>
  <c r="L19" i="32"/>
  <c r="M19" i="32"/>
  <c r="I28" i="32"/>
  <c r="J28" i="32"/>
  <c r="K28" i="32"/>
  <c r="L28" i="32"/>
  <c r="M28" i="32"/>
  <c r="I41" i="32"/>
  <c r="J41" i="32"/>
  <c r="K41" i="32"/>
  <c r="L41" i="32"/>
  <c r="M41" i="32"/>
  <c r="I73" i="32"/>
  <c r="J73" i="32"/>
  <c r="K73" i="32"/>
  <c r="L73" i="32"/>
  <c r="M73" i="32"/>
  <c r="I83" i="32"/>
  <c r="J83" i="32"/>
  <c r="K83" i="32"/>
  <c r="L83" i="32"/>
  <c r="M83" i="32"/>
  <c r="I94" i="32"/>
  <c r="J94" i="32"/>
  <c r="K94" i="32"/>
  <c r="L94" i="32"/>
  <c r="M94" i="32"/>
  <c r="O93" i="32"/>
  <c r="O91" i="32"/>
  <c r="O62" i="32"/>
  <c r="J51" i="35" l="1"/>
  <c r="P85" i="32"/>
  <c r="O50" i="32"/>
  <c r="F20" i="35"/>
  <c r="D20" i="35"/>
  <c r="D19" i="35"/>
  <c r="O36" i="32"/>
  <c r="O22" i="32"/>
  <c r="O76" i="32"/>
  <c r="O68" i="32"/>
  <c r="P66" i="32"/>
  <c r="P54" i="32"/>
  <c r="O92" i="32"/>
  <c r="O59" i="32"/>
  <c r="L95" i="32"/>
  <c r="O17" i="32"/>
  <c r="P82" i="32"/>
  <c r="P80" i="32"/>
  <c r="P78" i="32"/>
  <c r="P23" i="32"/>
  <c r="P28" i="32" s="1"/>
  <c r="P18" i="32"/>
  <c r="P19" i="32" s="1"/>
  <c r="O61" i="32"/>
  <c r="O87" i="32"/>
  <c r="O19" i="32"/>
  <c r="M95" i="32"/>
  <c r="N19" i="32"/>
  <c r="O15" i="32"/>
  <c r="N83" i="32"/>
  <c r="O72" i="32"/>
  <c r="O37" i="32"/>
  <c r="O31" i="32"/>
  <c r="O21" i="32"/>
  <c r="O56" i="32"/>
  <c r="P64" i="32"/>
  <c r="P39" i="32"/>
  <c r="P35" i="32"/>
  <c r="P33" i="32"/>
  <c r="P41" i="32" s="1"/>
  <c r="O48" i="32"/>
  <c r="O44" i="32"/>
  <c r="P46" i="32"/>
  <c r="N73" i="32"/>
  <c r="J46" i="35"/>
  <c r="D46" i="35"/>
  <c r="D32" i="35"/>
  <c r="H32" i="35" s="1"/>
  <c r="F24" i="35"/>
  <c r="H24" i="35" s="1"/>
  <c r="F28" i="35"/>
  <c r="H28" i="35" s="1"/>
  <c r="F19" i="35"/>
  <c r="J39" i="35"/>
  <c r="D30" i="35"/>
  <c r="H30" i="35" s="1"/>
  <c r="J47" i="35"/>
  <c r="J40" i="35"/>
  <c r="D29" i="35"/>
  <c r="F47" i="35"/>
  <c r="D43" i="35"/>
  <c r="H43" i="35" s="1"/>
  <c r="F31" i="35"/>
  <c r="H31" i="35" s="1"/>
  <c r="F25" i="35"/>
  <c r="H25" i="35" s="1"/>
  <c r="F23" i="35"/>
  <c r="H23" i="35" s="1"/>
  <c r="F46" i="35"/>
  <c r="D33" i="35"/>
  <c r="H33" i="35" s="1"/>
  <c r="F26" i="35"/>
  <c r="H26" i="35" s="1"/>
  <c r="D47" i="35"/>
  <c r="D34" i="35"/>
  <c r="H34" i="35" s="1"/>
  <c r="F27" i="35"/>
  <c r="H27" i="35" s="1"/>
  <c r="J38" i="35"/>
  <c r="G48" i="35"/>
  <c r="M56" i="31"/>
  <c r="M57" i="31" s="1"/>
  <c r="I41" i="35" s="1"/>
  <c r="J41" i="35" s="1"/>
  <c r="O45" i="32"/>
  <c r="K95" i="32"/>
  <c r="P43" i="32"/>
  <c r="J95" i="32"/>
  <c r="C95" i="32"/>
  <c r="I95" i="32"/>
  <c r="B5" i="33"/>
  <c r="L44" i="31"/>
  <c r="I37" i="35" s="1"/>
  <c r="J37" i="35" s="1"/>
  <c r="N28" i="32"/>
  <c r="O30" i="32"/>
  <c r="O63" i="32"/>
  <c r="O49" i="32"/>
  <c r="O65" i="32"/>
  <c r="N41" i="32"/>
  <c r="O26" i="32"/>
  <c r="P88" i="32"/>
  <c r="P94" i="32" s="1"/>
  <c r="P75" i="32"/>
  <c r="P69" i="32"/>
  <c r="P57" i="32"/>
  <c r="P53" i="32"/>
  <c r="O67" i="32"/>
  <c r="O86" i="32"/>
  <c r="O43" i="32"/>
  <c r="O55" i="32"/>
  <c r="O75" i="32"/>
  <c r="N94" i="32"/>
  <c r="O47" i="32"/>
  <c r="O51" i="32"/>
  <c r="G35" i="35"/>
  <c r="O24" i="32"/>
  <c r="O71" i="32"/>
  <c r="O90" i="32"/>
  <c r="O41" i="32" l="1"/>
  <c r="B12" i="44"/>
  <c r="O28" i="32"/>
  <c r="O83" i="32"/>
  <c r="P83" i="32"/>
  <c r="N95" i="32"/>
  <c r="P73" i="32"/>
  <c r="H47" i="35"/>
  <c r="I42" i="35"/>
  <c r="I49" i="35" s="1"/>
  <c r="F5" i="31"/>
  <c r="D4" i="35"/>
  <c r="D3" i="12"/>
  <c r="C4" i="32"/>
  <c r="O73" i="32"/>
  <c r="O94" i="32"/>
  <c r="H19" i="35"/>
  <c r="D35" i="35"/>
  <c r="H29" i="35"/>
  <c r="H35" i="35" s="1"/>
  <c r="F48" i="35"/>
  <c r="H20" i="35"/>
  <c r="J42" i="35"/>
  <c r="F35" i="35"/>
  <c r="D48" i="35"/>
  <c r="H46" i="35"/>
  <c r="J48" i="35"/>
  <c r="P95" i="32" l="1"/>
  <c r="H48" i="35"/>
  <c r="I44" i="35"/>
  <c r="O95" i="32"/>
  <c r="J44" i="35"/>
  <c r="J49" i="35"/>
  <c r="D12" i="12" l="1"/>
  <c r="E18" i="35"/>
  <c r="G18" i="35" s="1"/>
  <c r="C16" i="35"/>
  <c r="D16" i="35" s="1"/>
  <c r="H16" i="35" s="1"/>
  <c r="C13" i="35"/>
  <c r="C15" i="35"/>
  <c r="D15" i="35" s="1"/>
  <c r="H15" i="35" s="1"/>
  <c r="E17" i="35"/>
  <c r="F17" i="35" s="1"/>
  <c r="C14" i="35"/>
  <c r="D14" i="35" s="1"/>
  <c r="E12" i="12"/>
  <c r="G16" i="35" l="1"/>
  <c r="F18" i="35"/>
  <c r="H18" i="35" s="1"/>
  <c r="C21" i="35"/>
  <c r="C49" i="35" s="1"/>
  <c r="D13" i="35"/>
  <c r="D21" i="35" s="1"/>
  <c r="G14" i="35"/>
  <c r="H14" i="35"/>
  <c r="G17" i="35"/>
  <c r="E21" i="35"/>
  <c r="E49" i="35" s="1"/>
  <c r="G15" i="35"/>
  <c r="G13" i="35"/>
  <c r="F21" i="35" l="1"/>
  <c r="H13" i="35"/>
  <c r="E44" i="35"/>
  <c r="D10" i="12"/>
  <c r="H17" i="35"/>
  <c r="D9" i="12"/>
  <c r="C44" i="35"/>
  <c r="G21" i="35"/>
  <c r="G49" i="35" s="1"/>
  <c r="C51" i="35" s="1"/>
  <c r="D51" i="35" s="1"/>
  <c r="D15" i="12" l="1"/>
  <c r="E15" i="12"/>
  <c r="D11" i="12"/>
  <c r="D13" i="12" s="1"/>
  <c r="F49" i="35"/>
  <c r="E10" i="12" s="1"/>
  <c r="F44" i="35"/>
  <c r="H21" i="35"/>
  <c r="H49" i="35" s="1"/>
  <c r="G44" i="35"/>
  <c r="D44" i="35"/>
  <c r="D49" i="35"/>
  <c r="D16" i="12" l="1"/>
  <c r="C50" i="35"/>
  <c r="C52" i="35"/>
  <c r="E9" i="12"/>
  <c r="E11" i="12" s="1"/>
  <c r="E13" i="12" s="1"/>
  <c r="H44" i="35"/>
  <c r="E16" i="1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M8" authorId="0" shapeId="0" xr:uid="{00000000-0006-0000-0300-000001000000}">
      <text>
        <r>
          <rPr>
            <b/>
            <sz val="8"/>
            <color indexed="81"/>
            <rFont val="Tahoma"/>
            <family val="2"/>
          </rPr>
          <t>= nur Zulagen für Arbeit zu ungünstigen Zeiten (nachts, an Wochenenden und Feiertagen); ggf. auch Ballungsraumzulage</t>
        </r>
        <r>
          <rPr>
            <sz val="8"/>
            <color indexed="81"/>
            <rFont val="Tahoma"/>
            <family val="2"/>
          </rPr>
          <t xml:space="preserve">
</t>
        </r>
      </text>
    </comment>
  </commentList>
</comments>
</file>

<file path=xl/sharedStrings.xml><?xml version="1.0" encoding="utf-8"?>
<sst xmlns="http://schemas.openxmlformats.org/spreadsheetml/2006/main" count="391" uniqueCount="301">
  <si>
    <t>Einrichtung:</t>
  </si>
  <si>
    <t>Straße:</t>
  </si>
  <si>
    <t>Träger:</t>
  </si>
  <si>
    <t>Anzahl der Plätze:</t>
  </si>
  <si>
    <t>bis</t>
  </si>
  <si>
    <t>Leistungsvereinbarung vom:</t>
  </si>
  <si>
    <t>1.</t>
  </si>
  <si>
    <t>2.</t>
  </si>
  <si>
    <t>3.</t>
  </si>
  <si>
    <t>4.</t>
  </si>
  <si>
    <t>Kostenarten</t>
  </si>
  <si>
    <t>1.1</t>
  </si>
  <si>
    <t>1.2</t>
  </si>
  <si>
    <t>Gruppenübergreifende Dienste</t>
  </si>
  <si>
    <t>1.3</t>
  </si>
  <si>
    <t>1.4</t>
  </si>
  <si>
    <t>Wirtschafts- und Versorgungsdienste</t>
  </si>
  <si>
    <t>1.5</t>
  </si>
  <si>
    <t>Technische Dienste</t>
  </si>
  <si>
    <t>1.6</t>
  </si>
  <si>
    <t>1.7</t>
  </si>
  <si>
    <t>Summe Personalaufwand</t>
  </si>
  <si>
    <t>2.1</t>
  </si>
  <si>
    <t>Lebensmittel</t>
  </si>
  <si>
    <t>2.2</t>
  </si>
  <si>
    <t>Hausdienste, Reinigung</t>
  </si>
  <si>
    <t>Energie, Wasser</t>
  </si>
  <si>
    <t>Wirtschaftsbedarf</t>
  </si>
  <si>
    <t>Kfz-Aufwand</t>
  </si>
  <si>
    <t>2.3</t>
  </si>
  <si>
    <t>2.4</t>
  </si>
  <si>
    <t>Summe Sachaufwand</t>
  </si>
  <si>
    <t>3.1</t>
  </si>
  <si>
    <t>3.2</t>
  </si>
  <si>
    <t>3.3</t>
  </si>
  <si>
    <t>3.4</t>
  </si>
  <si>
    <t>3.5</t>
  </si>
  <si>
    <t>1.1.1</t>
  </si>
  <si>
    <t>1.1.2</t>
  </si>
  <si>
    <t>1.1.4</t>
  </si>
  <si>
    <t>2.5</t>
  </si>
  <si>
    <t>5.1</t>
  </si>
  <si>
    <t>5.2</t>
  </si>
  <si>
    <t>Vereinbarungszeitraum von:</t>
  </si>
  <si>
    <t>Angebot zum Abschluss einer Vereinbarung gem. § 78 b Abs. 1 SGB VIII</t>
  </si>
  <si>
    <t>Trägervereinigung/-verband:</t>
  </si>
  <si>
    <t>Leistung gem. § 78 a Abs. 1 SGB VIII</t>
  </si>
  <si>
    <t>Qualitätsentwicklungsvereinbarung vom:</t>
  </si>
  <si>
    <t>Pädagogische</t>
  </si>
  <si>
    <t>Versorgung</t>
  </si>
  <si>
    <t>Verpflegung</t>
  </si>
  <si>
    <t>Investitionen</t>
  </si>
  <si>
    <t>Erziehung und Betreuung</t>
  </si>
  <si>
    <t>Abschreibungen</t>
  </si>
  <si>
    <t>Zinsen</t>
  </si>
  <si>
    <t>Einrichtungsbezogenes Leistungsentgelt</t>
  </si>
  <si>
    <t>letztes Entgelt vereinbart von:</t>
  </si>
  <si>
    <t>= einrichtungs-</t>
  </si>
  <si>
    <t>Instandhaltungen</t>
  </si>
  <si>
    <t>für Gebäude</t>
  </si>
  <si>
    <t xml:space="preserve">Stammversicherungssumme der Gebäudebrandversicherung multipliziert mit der </t>
  </si>
  <si>
    <t>x</t>
  </si>
  <si>
    <t>=</t>
  </si>
  <si>
    <t>1.1.5</t>
  </si>
  <si>
    <t>1.1.6</t>
  </si>
  <si>
    <t>Gesamtzahl der Betten (einschließlich der Personalbetten) bzw. Plätze multipliziert</t>
  </si>
  <si>
    <t>für Einrichtung:</t>
  </si>
  <si>
    <t>für Wäsche und Geschirr:</t>
  </si>
  <si>
    <t>2.1.1</t>
  </si>
  <si>
    <t>grundsätzlich 1 % des Wiederbeschaffungswertes (siehe bei 1.1):</t>
  </si>
  <si>
    <t>2.1.2</t>
  </si>
  <si>
    <t>bei Einrichtungen, deren Errichtung mit mehr als 50 % aus öffentlichen Zuschüssen</t>
  </si>
  <si>
    <t>Gesamtabschreibung:</t>
  </si>
  <si>
    <t>Gesamtinstandsetzungen:</t>
  </si>
  <si>
    <t>Darlehensgeber</t>
  </si>
  <si>
    <t>Darlehens-</t>
  </si>
  <si>
    <t>Zinssatz</t>
  </si>
  <si>
    <t>v. H.</t>
  </si>
  <si>
    <t>Summe der jährlichen Tilgungsbeträge:</t>
  </si>
  <si>
    <t>abzüglich Gebäudeabschreibungen:</t>
  </si>
  <si>
    <t>Ansetzbare Tilgungsreste</t>
  </si>
  <si>
    <t>2.6</t>
  </si>
  <si>
    <t>2.7</t>
  </si>
  <si>
    <t>2.8</t>
  </si>
  <si>
    <t>2.9</t>
  </si>
  <si>
    <t>2.10</t>
  </si>
  <si>
    <t>2.11</t>
  </si>
  <si>
    <t>Med. Sachaufwand</t>
  </si>
  <si>
    <t>Lehr- und Lernmittel</t>
  </si>
  <si>
    <t xml:space="preserve">  </t>
  </si>
  <si>
    <t>Qualifikation</t>
  </si>
  <si>
    <t>1.2.3</t>
  </si>
  <si>
    <t>Ansprechpartner:</t>
  </si>
  <si>
    <t>Leistungsentgelt</t>
  </si>
  <si>
    <t>Zinsen und Tilgung für Fremdkapital</t>
  </si>
  <si>
    <t>wenn abweichend, Anzahl Plätze bisher:</t>
  </si>
  <si>
    <t>Zuständiger örtl. Träger Öffentl. Jugendhilfe</t>
  </si>
  <si>
    <t>Kommissionen</t>
  </si>
  <si>
    <t>Kommission Kinder- und Jugendhilfe Franken</t>
  </si>
  <si>
    <t>Kommission Kinder- und Jugendhilfe Ostbayern</t>
  </si>
  <si>
    <t>Kommission Kinder- und Jugendhilfe Landeshauptstadt München</t>
  </si>
  <si>
    <t>Kommission Kinder- und Jugendhilfe Südbayern</t>
  </si>
  <si>
    <t>pro Berech-</t>
  </si>
  <si>
    <t>Unterkunft und</t>
  </si>
  <si>
    <t>Betriebsnot-</t>
  </si>
  <si>
    <t>nungstag</t>
  </si>
  <si>
    <t>bezogenes</t>
  </si>
  <si>
    <t>wendige</t>
  </si>
  <si>
    <t>Personalaufwand</t>
  </si>
  <si>
    <t>Fortbildung/Supervision</t>
  </si>
  <si>
    <t>Sonstige Personalkosten</t>
  </si>
  <si>
    <t>Sachaufwand</t>
  </si>
  <si>
    <t>Steuern, Abgaben Vers., Beiträge</t>
  </si>
  <si>
    <t>Investitionsaufwand</t>
  </si>
  <si>
    <t>Mieten, Erbbau, Pachten</t>
  </si>
  <si>
    <t>Summe Investitionsaufwand</t>
  </si>
  <si>
    <t>Sachbezüge Personal</t>
  </si>
  <si>
    <t>Summe Einnahmen</t>
  </si>
  <si>
    <t>Kalkulation</t>
  </si>
  <si>
    <t>Kalkulationsgrundlage:</t>
  </si>
  <si>
    <t>= Gesamtberechnungstage</t>
  </si>
  <si>
    <t>x Berechnungstage:</t>
  </si>
  <si>
    <t>Plätze</t>
  </si>
  <si>
    <t>5.</t>
  </si>
  <si>
    <r>
      <t xml:space="preserve">ergibt </t>
    </r>
    <r>
      <rPr>
        <b/>
        <sz val="9"/>
        <rFont val="Arial"/>
        <family val="2"/>
      </rPr>
      <t>ansetzbare Tilgungsreste (Nr. 3.5 Angebot)</t>
    </r>
  </si>
  <si>
    <t>Summen</t>
  </si>
  <si>
    <t>Zinsbe-</t>
  </si>
  <si>
    <t>Tilgungsbe-</t>
  </si>
  <si>
    <t>Betriebserlaubnis gem. § 45 SGB VIII vom:</t>
  </si>
  <si>
    <t>Summe einrichtungsbezogenes Leistungsentgelt</t>
  </si>
  <si>
    <t>Schicht-zulage</t>
  </si>
  <si>
    <t>bei teilstationären Einrichtungen in den ersten 10 Jahren 1 % Wiederbeschaffungswert</t>
  </si>
  <si>
    <t>bei stationären Einrichtungen ab dem 4. Jahr 1,5 % Wiederbeschaffungswert</t>
  </si>
  <si>
    <t>bei stationären Einrichtungen im 1. Jahr 0,5 % Wiederbeschaffungswert</t>
  </si>
  <si>
    <t>bei stationären Einrichtungen im 2. Jahr 0,75 % Wiederbeschaffungswert</t>
  </si>
  <si>
    <t>bei stationären Einrichtungen im 3. Jahr 1 % Wiederbeschaffungswert</t>
  </si>
  <si>
    <r>
      <t xml:space="preserve">Instandsetzungsaufwendungen </t>
    </r>
    <r>
      <rPr>
        <sz val="10"/>
        <rFont val="Arial"/>
        <family val="2"/>
      </rPr>
      <t>(Nr. 3.4 Angebot)</t>
    </r>
  </si>
  <si>
    <r>
      <t xml:space="preserve">Abschreibungen </t>
    </r>
    <r>
      <rPr>
        <sz val="10"/>
        <rFont val="Arial"/>
        <family val="2"/>
      </rPr>
      <t>(Nr. 3.1 Angebot)</t>
    </r>
  </si>
  <si>
    <r>
      <t xml:space="preserve">für Gebäude </t>
    </r>
    <r>
      <rPr>
        <b/>
        <vertAlign val="superscript"/>
        <sz val="9"/>
        <rFont val="Arial"/>
        <family val="2"/>
      </rPr>
      <t>(für Einrichtung, Wäsche u. Geschirr bereits in 1.2 und 1.3 enthalten)</t>
    </r>
  </si>
  <si>
    <t>Anschaffungsdatum</t>
  </si>
  <si>
    <t>Anschaffungspreis</t>
  </si>
  <si>
    <r>
      <t xml:space="preserve">für Kfz </t>
    </r>
    <r>
      <rPr>
        <b/>
        <vertAlign val="superscript"/>
        <sz val="9"/>
        <rFont val="Arial"/>
        <family val="2"/>
      </rPr>
      <t>(Abschreibung 5 Jahre bei Neuwagen)</t>
    </r>
  </si>
  <si>
    <r>
      <t xml:space="preserve">Pädagogische Versorgung </t>
    </r>
    <r>
      <rPr>
        <b/>
        <vertAlign val="superscript"/>
        <sz val="12"/>
        <rFont val="Arial"/>
        <family val="2"/>
      </rPr>
      <t>(abz. Einnahmen)</t>
    </r>
  </si>
  <si>
    <r>
      <t xml:space="preserve">Unterkunft und Verpflegung </t>
    </r>
    <r>
      <rPr>
        <b/>
        <vertAlign val="superscript"/>
        <sz val="12"/>
        <rFont val="Arial"/>
        <family val="2"/>
      </rPr>
      <t>(abz. Einnahmen)</t>
    </r>
  </si>
  <si>
    <r>
      <t xml:space="preserve">Betriebsnotwendige Investitionen </t>
    </r>
    <r>
      <rPr>
        <b/>
        <vertAlign val="superscript"/>
        <sz val="12"/>
        <rFont val="Arial"/>
        <family val="2"/>
      </rPr>
      <t>(abz. Einnahmen)</t>
    </r>
  </si>
  <si>
    <t>1. Allgemeines</t>
  </si>
  <si>
    <t>Dieser Blattschutz kann aufgehoben werden (Extras/Schutz/Blattschutz aufheben).</t>
  </si>
  <si>
    <t>2. Zusätzliche Unterlagen</t>
  </si>
  <si>
    <t>Damit das Angebot möglichst zügig geprüft werden kann, sind neben diesem Angebot folgende Unterlagen beizufügen:</t>
  </si>
  <si>
    <t>a)</t>
  </si>
  <si>
    <t>b)</t>
  </si>
  <si>
    <t>c)</t>
  </si>
  <si>
    <t>d)</t>
  </si>
  <si>
    <t>e)</t>
  </si>
  <si>
    <t>f)</t>
  </si>
  <si>
    <t>Haben sich keine Änderungen ergeben oder liegen diese Unterlagen bereits vor, müssen diese nicht wieder beigelegt zu werden!</t>
  </si>
  <si>
    <t>Ist eine aktuelle bzw. schriftliche Betriebserlaubnis nicht vorhanden, bitte hierzu genauere Ausführungen.</t>
  </si>
  <si>
    <t>Falls sich in dem Gebäude mehrere verschiedene Einrichtungen/Einrichtungsteile oder private Wohnungen u. ä befinden, ist auf einem Beiblatt eine Aufteilung nach Art und qm - Anteil vorzunehmen.</t>
  </si>
  <si>
    <t>Darlehensverträge für den Erwerb, Umbau oder Sanierung der Einrichtung (Kopien)</t>
  </si>
  <si>
    <t>für die Benutzung der Excel - Datei und beizufügende Unterlagen</t>
  </si>
  <si>
    <t>Hinweise der Geschäftsstellen der Regionalen Kommissionen Kinder- u. Jugendhilfe</t>
  </si>
  <si>
    <t>Sonst. Sächl. Betreuungsaufwand</t>
  </si>
  <si>
    <t>2.12</t>
  </si>
  <si>
    <t>Kostenbeitrag Kommission</t>
  </si>
  <si>
    <t>Verwaltungsbedarf</t>
  </si>
  <si>
    <t xml:space="preserve">Ort, Datum                                                     </t>
  </si>
  <si>
    <t>Ort, Datum</t>
  </si>
  <si>
    <t>Unterschrift und Stempel des Spitzenverbandes</t>
  </si>
  <si>
    <t>Hauptsächlich belegender Träger der</t>
  </si>
  <si>
    <t>VOLLMACHT</t>
  </si>
  <si>
    <t>Der Träger der Einrichtung ist der Vereinbarung gem. § 78 e Abs. 3 SGB VIII beigetreten und bevollmächtigt seine zuständige Trägervereinigung</t>
  </si>
  <si>
    <t>Die Vertretung in der Regionalen Kommission Kinder- und Jugendhilfe wird wahrgenommen.</t>
  </si>
  <si>
    <t>Kostenbeitrag f. zentrale Verw.dienste</t>
  </si>
  <si>
    <t>Pauschale § 8 Abs. 3</t>
  </si>
  <si>
    <t>Summe 1 - 4</t>
  </si>
  <si>
    <t>Absetzbare Einnahmen/Erstattungen</t>
  </si>
  <si>
    <t>Su. Zulagen</t>
  </si>
  <si>
    <t>Summe Nummern Nr. 1 bis 6</t>
  </si>
  <si>
    <t>Zulagen</t>
  </si>
  <si>
    <t>A)</t>
  </si>
  <si>
    <t>B)</t>
  </si>
  <si>
    <t>C)</t>
  </si>
  <si>
    <t>D)</t>
  </si>
  <si>
    <t>E)</t>
  </si>
  <si>
    <t>F)</t>
  </si>
  <si>
    <t>G)</t>
  </si>
  <si>
    <t>H)</t>
  </si>
  <si>
    <t>Gesamtko-sten brutto prospektiv und Zulagen (D+F)</t>
  </si>
  <si>
    <t>Gesamtko-sten brutto Pauschale und Zulagen (E+F)</t>
  </si>
  <si>
    <r>
      <t xml:space="preserve">gültigen Baukostenrichtzahl gem. § 7 Abs. 4 S. 3 ergibt die Haftsumme </t>
    </r>
    <r>
      <rPr>
        <b/>
        <sz val="9"/>
        <rFont val="Arial"/>
        <family val="2"/>
      </rPr>
      <t>(=Wiederbeschaffungswert)</t>
    </r>
  </si>
  <si>
    <t>bei teilstationären Einrichtungen ab dem 11. Jahr 1,5 % Wiederbeschaffungswert</t>
  </si>
  <si>
    <t>Datum Angebot:</t>
  </si>
  <si>
    <t>1.8</t>
  </si>
  <si>
    <t>€</t>
  </si>
  <si>
    <t>nennbetrag €</t>
  </si>
  <si>
    <t>trag €</t>
  </si>
  <si>
    <t>restbetrag €</t>
  </si>
  <si>
    <t>Rechtsverbindliche Unterschrift und Stempel des Einrichtungsträgers</t>
  </si>
  <si>
    <t>Name der Einrichtung:</t>
  </si>
  <si>
    <t>Aktenzeichen:</t>
  </si>
  <si>
    <t>Plätze:</t>
  </si>
  <si>
    <t>+ Personalbetten:</t>
  </si>
  <si>
    <t>Regionale Kommission Kinder- u. Jugendhilfe:</t>
  </si>
  <si>
    <t>Einrichtungsart gem. Liste:</t>
  </si>
  <si>
    <t>Öffnungstage gem. Leistungsbeschreibung/-vereinbarung:</t>
  </si>
  <si>
    <t>Berechnungstage gem. § 12 Rahmenvertrag:</t>
  </si>
  <si>
    <t>Art der Einrichtung:</t>
  </si>
  <si>
    <t>Anschrift der Einrichtung:</t>
  </si>
  <si>
    <t>Tilgungs-satz</t>
  </si>
  <si>
    <r>
      <t xml:space="preserve">gefördert wurde, in den ersten 25 Jahren 0,5 % des Wiederbeschaffungswertes        </t>
    </r>
    <r>
      <rPr>
        <b/>
        <sz val="11.25"/>
        <rFont val="Arial"/>
        <family val="2"/>
      </rPr>
      <t>X:</t>
    </r>
  </si>
  <si>
    <t>Tag der Bezugsfertigkeit bzw. Sanierung:</t>
  </si>
  <si>
    <t>Geplanter Vereinbarungszeitraum:</t>
  </si>
  <si>
    <t>Aktenzeichen Reg. Kommission:</t>
  </si>
  <si>
    <t>PLZ Ort:</t>
  </si>
  <si>
    <t>Tarifsystem:</t>
  </si>
  <si>
    <t>Prospekt. Kosten</t>
  </si>
  <si>
    <t>Planstellenanteil/
Vollzeitkraft (prospektiv)</t>
  </si>
  <si>
    <t>Lfd:
Nr</t>
  </si>
  <si>
    <t>Personalplan</t>
  </si>
  <si>
    <t>Vergütungsgrup-pe gem. o. g. Tarifsystem</t>
  </si>
  <si>
    <t>Geburtsdatum</t>
  </si>
  <si>
    <t>Eintrittsdatum</t>
  </si>
  <si>
    <t>Personal-kosten-pauschale gem. Anhang H</t>
  </si>
  <si>
    <t xml:space="preserve">Die jeweils aktuell  gültige Version steht auf der Homepage der Regionalen Kommission Südbayern als Download zur Verfügung. </t>
  </si>
  <si>
    <t>Aktuelle Betriebserlaubnis</t>
  </si>
  <si>
    <t>E-Mail  / Homepage:</t>
  </si>
  <si>
    <t>Arbeitsbeginn
bis 31.12.2006:
Verg.gruppe BAT / Stufe</t>
  </si>
  <si>
    <r>
      <t xml:space="preserve">Sonst.
Zulagen    </t>
    </r>
    <r>
      <rPr>
        <b/>
        <sz val="9"/>
        <color indexed="10"/>
        <rFont val="Arial"/>
        <family val="2"/>
      </rPr>
      <t xml:space="preserve">  (Über- leitung Z)</t>
    </r>
  </si>
  <si>
    <t>Einrichtungsarten</t>
  </si>
  <si>
    <t>AWG_HP Außenbetreutes Wohnen heilpädagogsch (auch in eigenen Wohnungen)</t>
  </si>
  <si>
    <t>AWG_SP Außenbetreutes Wohnen sozialpädagogisch (auch in eigenen Wohnungen)</t>
  </si>
  <si>
    <t>BA Einrichtung ausschließlich für die Berufsausbildung</t>
  </si>
  <si>
    <t>C Clearingstelle</t>
  </si>
  <si>
    <t>EST Erziehungsstellen</t>
  </si>
  <si>
    <t>I_HP Internatsplätze - heilpädagogisch</t>
  </si>
  <si>
    <t>I_SP Internatsplätze - sozialpädagogisch</t>
  </si>
  <si>
    <t>INOB Inobhutnahme</t>
  </si>
  <si>
    <t>ISE Intensiv sozialpädagogische Einzelbetreuung</t>
  </si>
  <si>
    <t>IW_HP Innenbetreutes Wohnen heilpädagogisch</t>
  </si>
  <si>
    <t>IW_SP Innenbetreutes Wohnen sozialpädagogisch</t>
  </si>
  <si>
    <t>KHP Heilpädagogisches Heim, auch Außen-/Jugendwohngruppen</t>
  </si>
  <si>
    <t>KSP Sozialpädagogisches Heim, auch Außen-/Jugendwohngruppen</t>
  </si>
  <si>
    <t>KHP_T Heilpädagogisch-therapeutisches Heim</t>
  </si>
  <si>
    <t>KHP5 5-Tage-Einrichtung heilpädagogisch</t>
  </si>
  <si>
    <t>KSP5 5-Tage-Einrichtung sozialpädagogisch</t>
  </si>
  <si>
    <t>MUK Heim für Mutter/Vater und Kind</t>
  </si>
  <si>
    <t>SPW Sozialpädagogisch Betreutes Wohnen</t>
  </si>
  <si>
    <t>TE Therapeutische Einrichtung (auch therapeutische Wohngruppen)</t>
  </si>
  <si>
    <t>ÜBZ Überregionales Beratungszentrum</t>
  </si>
  <si>
    <t>HPT_HP Heilpädagogische Tagesstätte</t>
  </si>
  <si>
    <t>HPT_HP_T Heilpädagogische Tagesstätte Teilzeitgruppe</t>
  </si>
  <si>
    <t>HPT_SP Sozialpädagogische Tagesstätte</t>
  </si>
  <si>
    <t>HPT_SP_T Sozialpädagogische Tagesstätte Teilzeitgruppe</t>
  </si>
  <si>
    <t>Telefon / Fax:</t>
  </si>
  <si>
    <t xml:space="preserve">Die einzelnen Tabellenblätter sind geschützt. Eingaben können somit nur in den Zellen erfolgen, für die Eingaben erwartet werden (gelb unterlegte Zellen). </t>
  </si>
  <si>
    <t>Gesamt (1 - 2)</t>
  </si>
  <si>
    <t>Für o. g. Einrichtung bieten wir die Vereinbarung nachfolgend aufgeführter leistungsgerechter Entgelte an. Die Entgelte beziehen sich auf die dem Angebot beigefügte Leistungs- und Qualitätsentwicklungsbeschreibung und die Kalkulationsblätter.</t>
  </si>
  <si>
    <t>Verwaltung</t>
  </si>
  <si>
    <t>Leitung</t>
  </si>
  <si>
    <t>Sonst. Einnahmen/Erstatt. gem. § 7 Abs. 5</t>
  </si>
  <si>
    <t>2. Verwaltung</t>
  </si>
  <si>
    <t>3. Gruppenübergreifende Dienste</t>
  </si>
  <si>
    <t>4. Erziehung und Betreuung</t>
  </si>
  <si>
    <t>5. Wirtschafts- und Versorgungsdienste</t>
  </si>
  <si>
    <t>6. Technische Dienste</t>
  </si>
  <si>
    <t>Summe Nummer 2. Verwaltung</t>
  </si>
  <si>
    <t>1. Leitung</t>
  </si>
  <si>
    <t>Summe Nummer 1. Leitung</t>
  </si>
  <si>
    <t>Summe Nummer 3. Gruppenübergreifende Dienste</t>
  </si>
  <si>
    <t>Summe Nummer 4. Erziehung und Betreuung</t>
  </si>
  <si>
    <t>Summe Nummer 5. Wirtschaft- und Versorgungsdienste</t>
  </si>
  <si>
    <t>Summe Nummer 6. Technische Dienste</t>
  </si>
  <si>
    <t>Arbeitsbeginn
ab 1.1.2007:
Entgeltgr. TVÖD/TVS+E</t>
  </si>
  <si>
    <t>Anlage 3 zum Rahmenvertrag § 78 f SGB VIII</t>
  </si>
  <si>
    <t>Berechnungstag</t>
  </si>
  <si>
    <t>bisher</t>
  </si>
  <si>
    <r>
      <t xml:space="preserve">Leistungsbeschreibung - in Schriftform </t>
    </r>
    <r>
      <rPr>
        <sz val="9"/>
        <color indexed="8"/>
        <rFont val="Arial"/>
        <family val="2"/>
      </rPr>
      <t>oder E-Mail-Anhang</t>
    </r>
  </si>
  <si>
    <r>
      <t xml:space="preserve">Qualitätsentwicklungsbeschreibung - in Schriftform oder E-Mail-Anhang </t>
    </r>
    <r>
      <rPr>
        <sz val="9"/>
        <rFont val="Arial"/>
        <family val="2"/>
      </rPr>
      <t>bzw.</t>
    </r>
    <r>
      <rPr>
        <strike/>
        <sz val="9"/>
        <rFont val="Arial"/>
        <family val="2"/>
      </rPr>
      <t xml:space="preserve"> </t>
    </r>
    <r>
      <rPr>
        <sz val="9"/>
        <rFont val="Arial"/>
        <family val="2"/>
      </rPr>
      <t xml:space="preserve"> Erklärung, dass die Qualität nach Anlage 2.1 des Rahmenvertrags nach § 78 f SGB VIII erbracht wird</t>
    </r>
  </si>
  <si>
    <r>
      <t>aktuelle</t>
    </r>
    <r>
      <rPr>
        <sz val="9"/>
        <color indexed="10"/>
        <rFont val="Arial"/>
        <family val="2"/>
      </rPr>
      <t xml:space="preserve"> </t>
    </r>
    <r>
      <rPr>
        <sz val="9"/>
        <rFont val="Arial"/>
        <family val="2"/>
      </rPr>
      <t>Brandversicherungsurkunde (Kopie)</t>
    </r>
  </si>
  <si>
    <t>Aus diesen Unterlagen muss zweifelsfrei hervorgehen, für welchen Zweck das Darlehen aufgenommen wurde. Umfasst das Darlehen nicht allein die Einrichtung/Einrichtungsteil, für die das Angebot vorgelegt wurde, ist eine genaue Erläuterung und ggf. Aufteilung vorzulegen.</t>
  </si>
  <si>
    <t>Kauf-/Leasingverträge Kfz (Kopie)</t>
  </si>
  <si>
    <t>Die Aufteilung etwaiger Fremdleistungskosten auf die Positionen 1.2 bis einschließlich 1.6 des Kalukationsblattes soll die üblichen Personalschlüssel weder verbessern, noch verschlechtern. Durch Fremdvergabe enthaltene Sachkosten werden angemessen berücksichtigt.</t>
  </si>
  <si>
    <r>
      <t xml:space="preserve">Vollstat. Einrichtung (7,5% aus € 1.850,00 = </t>
    </r>
    <r>
      <rPr>
        <b/>
        <sz val="9"/>
        <rFont val="Arial"/>
        <family val="2"/>
      </rPr>
      <t>€ 138,75</t>
    </r>
    <r>
      <rPr>
        <sz val="9"/>
        <rFont val="Arial"/>
        <family val="2"/>
      </rPr>
      <t>)</t>
    </r>
  </si>
  <si>
    <r>
      <t xml:space="preserve">Vollstat. 5-Tage-Einrichtung (7,5% aus € 1.850,00 davon 75% = </t>
    </r>
    <r>
      <rPr>
        <b/>
        <sz val="9"/>
        <rFont val="Arial"/>
        <family val="2"/>
      </rPr>
      <t>€ 104,06</t>
    </r>
    <r>
      <rPr>
        <sz val="9"/>
        <rFont val="Arial"/>
        <family val="2"/>
      </rPr>
      <t>)</t>
    </r>
  </si>
  <si>
    <r>
      <t xml:space="preserve">Teilstat. Einrichtung (7,5% aus € 1.850,00, davon 50% = </t>
    </r>
    <r>
      <rPr>
        <b/>
        <sz val="9"/>
        <rFont val="Arial"/>
        <family val="2"/>
      </rPr>
      <t>€ 69,38</t>
    </r>
    <r>
      <rPr>
        <sz val="9"/>
        <rFont val="Arial"/>
        <family val="2"/>
      </rPr>
      <t>)</t>
    </r>
  </si>
  <si>
    <r>
      <t xml:space="preserve">Vollstat. Einrichtung (25% aus € 550,00 = </t>
    </r>
    <r>
      <rPr>
        <b/>
        <sz val="9"/>
        <rFont val="Arial"/>
        <family val="2"/>
      </rPr>
      <t>€137,50</t>
    </r>
    <r>
      <rPr>
        <sz val="9"/>
        <rFont val="Arial"/>
        <family val="2"/>
      </rPr>
      <t>)</t>
    </r>
  </si>
  <si>
    <r>
      <t xml:space="preserve">Teilstat. Einrichtung (25% aus € 550,00, davon 50% = </t>
    </r>
    <r>
      <rPr>
        <b/>
        <sz val="9"/>
        <rFont val="Arial"/>
        <family val="2"/>
      </rPr>
      <t>€ 68,75</t>
    </r>
    <r>
      <rPr>
        <sz val="9"/>
        <rFont val="Arial"/>
        <family val="2"/>
      </rPr>
      <t>)</t>
    </r>
  </si>
  <si>
    <r>
      <t xml:space="preserve">Vollstat. 5-Tage-Einrichtung (25% aus € 550,00, davon 75% = </t>
    </r>
    <r>
      <rPr>
        <b/>
        <sz val="9"/>
        <rFont val="Arial"/>
        <family val="2"/>
      </rPr>
      <t>€ 103,13</t>
    </r>
    <r>
      <rPr>
        <sz val="9"/>
        <rFont val="Arial"/>
        <family val="2"/>
      </rPr>
      <t>)</t>
    </r>
  </si>
  <si>
    <r>
      <t>Öffentl. Jugendhilfe</t>
    </r>
    <r>
      <rPr>
        <b/>
        <sz val="9"/>
        <rFont val="Arial"/>
        <family val="2"/>
      </rPr>
      <t>:</t>
    </r>
  </si>
  <si>
    <t>Vereinbarungen nach § 78 b Abs. 1 und 2 SGB VIII für die auf Seite 1 genannte Einrichtung in der zuständigen Regionalen Kommission Kinder- und Jugendhilfe im Rahmen von § 4 Abs. 1 der Vereinbarung nach § 78 e Abs. 3 SGB VIII über die Bildung von Kommissionen abzuschließen. Gleichzeitig erklärt sich der Einrichtungsträger damit einverstanden, dass neue oder geänderte Betriebserlaubnisse von den Heimaufsichtsbehörden nach Erstellung in Abdruck an die zuständige Geschäftsstelle weitergeleitet werden können.</t>
  </si>
  <si>
    <t>Bayerischer Rahmenvertrag nach § 78 f SGB VIII</t>
  </si>
  <si>
    <t xml:space="preserve">Der bayerische Rahmenvertrag nach § 78 f SGB VIII in seiner aktuellen Fassung ist Grundlage für dieses Angebot zum Abschluss der Vereinbarungen gem. § 78 b Abs.1 und 2 SGB VIII (Leistungs-, Entgelt- und Qualitätsentwicklungsvereinbarung). Der Rahmenvertrag wird Inhalt dieser Vereinbarungen für die Dauer des Vereinbarungszeitraums. </t>
  </si>
  <si>
    <t>Allgemeiner Wagniszuschlag</t>
  </si>
  <si>
    <t>Gesamt (1 - 3)</t>
  </si>
  <si>
    <t>Wohnzulage</t>
  </si>
  <si>
    <t>Tagessatz (inkl. Wagniszuschlag)</t>
  </si>
  <si>
    <t>zzgl. kalkulatorischer Zuschlag</t>
  </si>
  <si>
    <t>kalkulierter Tagessatz</t>
  </si>
  <si>
    <t>kalkulierte Gesamtkosten</t>
  </si>
  <si>
    <t>Allgemeiner Wagniszuschlag (%) der kalkulierten Gesamtkosten</t>
  </si>
  <si>
    <t>Instandsetzungen/Abschreibungen
gemäß § 7 Abs. 4 Rahmenvetrag § 78 f SGB VIII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</si>
</sst>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quot;  &quot;"/>
    <numFmt numFmtId="165" formatCode="d/\ mm\ yyyy"/>
    <numFmt numFmtId="166" formatCode="0.000"/>
    <numFmt numFmtId="167" formatCode="#,##0.00\ &quot;€&quot;"/>
    <numFmt numFmtId="168" formatCode="0.0%"/>
  </numFmts>
  <fonts count="49" x14ac:knownFonts="1">
    <font>
      <sz val="10"/>
      <name val="MS Sans Serif"/>
    </font>
    <font>
      <sz val="10"/>
      <name val="Arial"/>
      <family val="2"/>
    </font>
    <font>
      <sz val="10"/>
      <name val="Arial"/>
      <family val="2"/>
    </font>
    <font>
      <sz val="9"/>
      <name val="Arial"/>
      <family val="2"/>
    </font>
    <font>
      <b/>
      <sz val="9"/>
      <name val="Arial"/>
      <family val="2"/>
    </font>
    <font>
      <b/>
      <sz val="10"/>
      <name val="Arial"/>
      <family val="2"/>
    </font>
    <font>
      <sz val="12"/>
      <name val="MS Sans Serif"/>
      <family val="2"/>
    </font>
    <font>
      <b/>
      <sz val="12"/>
      <name val="Arial"/>
      <family val="2"/>
    </font>
    <font>
      <sz val="12"/>
      <name val="Arial"/>
      <family val="2"/>
    </font>
    <font>
      <b/>
      <sz val="16"/>
      <name val="Arial"/>
      <family val="2"/>
    </font>
    <font>
      <b/>
      <sz val="14"/>
      <name val="Arial"/>
      <family val="2"/>
    </font>
    <font>
      <sz val="11"/>
      <name val="Arial"/>
      <family val="2"/>
    </font>
    <font>
      <sz val="16"/>
      <name val="Arial"/>
      <family val="2"/>
    </font>
    <font>
      <b/>
      <sz val="12"/>
      <name val="MS Sans Serif"/>
      <family val="2"/>
    </font>
    <font>
      <sz val="8"/>
      <name val="Arial"/>
      <family val="2"/>
    </font>
    <font>
      <sz val="8"/>
      <name val="Arial"/>
      <family val="2"/>
    </font>
    <font>
      <b/>
      <sz val="8"/>
      <name val="Arial"/>
      <family val="2"/>
    </font>
    <font>
      <b/>
      <sz val="13"/>
      <name val="Arial"/>
      <family val="2"/>
    </font>
    <font>
      <sz val="7"/>
      <name val="Arial"/>
      <family val="2"/>
    </font>
    <font>
      <b/>
      <sz val="7"/>
      <name val="Arial"/>
      <family val="2"/>
    </font>
    <font>
      <b/>
      <vertAlign val="superscript"/>
      <sz val="9"/>
      <name val="Arial"/>
      <family val="2"/>
    </font>
    <font>
      <b/>
      <vertAlign val="superscript"/>
      <sz val="12"/>
      <name val="Arial"/>
      <family val="2"/>
    </font>
    <font>
      <b/>
      <u/>
      <sz val="14"/>
      <name val="Arial"/>
      <family val="2"/>
    </font>
    <font>
      <b/>
      <sz val="8"/>
      <name val="MS Sans Serif"/>
      <family val="2"/>
    </font>
    <font>
      <sz val="8"/>
      <name val="MS Sans Serif"/>
      <family val="2"/>
    </font>
    <font>
      <sz val="10"/>
      <name val="MS Sans Serif"/>
      <family val="2"/>
    </font>
    <font>
      <b/>
      <sz val="9"/>
      <color indexed="10"/>
      <name val="Arial"/>
      <family val="2"/>
    </font>
    <font>
      <b/>
      <sz val="8"/>
      <color indexed="81"/>
      <name val="Tahoma"/>
      <family val="2"/>
    </font>
    <font>
      <sz val="10"/>
      <name val="MS Sans Serif"/>
      <family val="2"/>
    </font>
    <font>
      <b/>
      <sz val="11.25"/>
      <name val="Arial"/>
      <family val="2"/>
    </font>
    <font>
      <sz val="8"/>
      <color indexed="81"/>
      <name val="Tahoma"/>
      <family val="2"/>
    </font>
    <font>
      <sz val="13"/>
      <name val="Arial"/>
      <family val="2"/>
    </font>
    <font>
      <sz val="3"/>
      <color indexed="47"/>
      <name val="Arial"/>
      <family val="2"/>
    </font>
    <font>
      <b/>
      <sz val="10"/>
      <color indexed="10"/>
      <name val="Arial"/>
      <family val="2"/>
    </font>
    <font>
      <b/>
      <sz val="9"/>
      <color indexed="8"/>
      <name val="Arial"/>
      <family val="2"/>
    </font>
    <font>
      <sz val="12"/>
      <color indexed="10"/>
      <name val="Arial"/>
      <family val="2"/>
    </font>
    <font>
      <sz val="9"/>
      <color indexed="8"/>
      <name val="Arial"/>
      <family val="2"/>
    </font>
    <font>
      <sz val="10"/>
      <color indexed="8"/>
      <name val="Arial"/>
      <family val="2"/>
    </font>
    <font>
      <b/>
      <sz val="10"/>
      <color indexed="8"/>
      <name val="Arial"/>
      <family val="2"/>
    </font>
    <font>
      <sz val="10"/>
      <name val="Calibri"/>
      <family val="2"/>
    </font>
    <font>
      <sz val="9"/>
      <color indexed="10"/>
      <name val="Arial"/>
      <family val="2"/>
    </font>
    <font>
      <sz val="8"/>
      <color rgb="FFFF0000"/>
      <name val="Arial"/>
      <family val="2"/>
    </font>
    <font>
      <sz val="8"/>
      <color rgb="FF000000"/>
      <name val="Tahoma"/>
      <family val="2"/>
    </font>
    <font>
      <strike/>
      <sz val="9"/>
      <name val="Arial"/>
      <family val="2"/>
    </font>
    <font>
      <sz val="13"/>
      <color theme="1"/>
      <name val="Arial"/>
      <family val="2"/>
    </font>
    <font>
      <u/>
      <sz val="10"/>
      <color theme="10"/>
      <name val="MS Sans Serif"/>
    </font>
    <font>
      <b/>
      <sz val="13"/>
      <color theme="1"/>
      <name val="Arial"/>
      <family val="2"/>
    </font>
    <font>
      <sz val="13"/>
      <color rgb="FF000000"/>
      <name val="Arial"/>
      <family val="2"/>
    </font>
    <font>
      <sz val="10"/>
      <name val="MS Sans Serif"/>
    </font>
  </fonts>
  <fills count="12">
    <fill>
      <patternFill patternType="none"/>
    </fill>
    <fill>
      <patternFill patternType="gray125"/>
    </fill>
    <fill>
      <patternFill patternType="solid">
        <fgColor indexed="47"/>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FFFFCC"/>
        <bgColor indexed="8"/>
      </patternFill>
    </fill>
    <fill>
      <patternFill patternType="solid">
        <fgColor rgb="FFFFFFCC"/>
        <bgColor indexed="64"/>
      </patternFill>
    </fill>
    <fill>
      <patternFill patternType="solid">
        <fgColor rgb="FFFFFF99"/>
        <bgColor indexed="64"/>
      </patternFill>
    </fill>
    <fill>
      <patternFill patternType="solid">
        <fgColor theme="7" tint="0.79998168889431442"/>
        <bgColor indexed="64"/>
      </patternFill>
    </fill>
  </fills>
  <borders count="37">
    <border>
      <left/>
      <right/>
      <top/>
      <bottom/>
      <diagonal/>
    </border>
    <border>
      <left/>
      <right style="thin">
        <color indexed="64"/>
      </right>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style="thin">
        <color indexed="64"/>
      </left>
      <right/>
      <top style="medium">
        <color indexed="64"/>
      </top>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bottom style="hair">
        <color indexed="64"/>
      </bottom>
      <diagonal/>
    </border>
    <border>
      <left/>
      <right/>
      <top/>
      <bottom style="hair">
        <color indexed="64"/>
      </bottom>
      <diagonal/>
    </border>
    <border>
      <left/>
      <right style="thin">
        <color indexed="64"/>
      </right>
      <top/>
      <bottom style="thin">
        <color indexed="64"/>
      </bottom>
      <diagonal/>
    </border>
    <border>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right/>
      <top style="hair">
        <color indexed="64"/>
      </top>
      <bottom/>
      <diagonal/>
    </border>
    <border>
      <left style="thin">
        <color indexed="64"/>
      </left>
      <right/>
      <top/>
      <bottom style="thin">
        <color indexed="64"/>
      </bottom>
      <diagonal/>
    </border>
    <border>
      <left/>
      <right/>
      <top/>
      <bottom style="double">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5">
    <xf numFmtId="0" fontId="0" fillId="0" borderId="0"/>
    <xf numFmtId="0" fontId="1" fillId="0" borderId="0"/>
    <xf numFmtId="0" fontId="1" fillId="0" borderId="0"/>
    <xf numFmtId="0" fontId="45" fillId="0" borderId="0" applyNumberFormat="0" applyFill="0" applyBorder="0" applyAlignment="0" applyProtection="0"/>
    <xf numFmtId="9" fontId="48" fillId="0" borderId="0" applyFont="0" applyFill="0" applyBorder="0" applyAlignment="0" applyProtection="0"/>
  </cellStyleXfs>
  <cellXfs count="444">
    <xf numFmtId="0" fontId="0" fillId="0" borderId="0" xfId="0"/>
    <xf numFmtId="0" fontId="1" fillId="0" borderId="0" xfId="0" applyFont="1"/>
    <xf numFmtId="0" fontId="0" fillId="0" borderId="0" xfId="0" applyAlignment="1">
      <alignment horizontal="center"/>
    </xf>
    <xf numFmtId="49" fontId="0" fillId="0" borderId="0" xfId="0" applyNumberFormat="1" applyAlignment="1">
      <alignment horizontal="left" vertical="center"/>
    </xf>
    <xf numFmtId="0" fontId="6" fillId="0" borderId="0" xfId="0" applyFont="1"/>
    <xf numFmtId="0" fontId="13" fillId="0" borderId="0" xfId="0" applyFont="1"/>
    <xf numFmtId="49" fontId="10" fillId="0" borderId="0" xfId="0" applyNumberFormat="1" applyFont="1" applyAlignment="1">
      <alignment horizontal="left" vertical="center"/>
    </xf>
    <xf numFmtId="49" fontId="7" fillId="0" borderId="0" xfId="0" applyNumberFormat="1" applyFont="1" applyAlignment="1">
      <alignment horizontal="left" vertical="center"/>
    </xf>
    <xf numFmtId="49" fontId="10" fillId="2" borderId="4" xfId="0" applyNumberFormat="1" applyFont="1" applyFill="1" applyBorder="1" applyAlignment="1">
      <alignment horizontal="center" vertical="center"/>
    </xf>
    <xf numFmtId="0" fontId="0" fillId="0" borderId="0" xfId="0" applyAlignment="1">
      <alignment vertical="center"/>
    </xf>
    <xf numFmtId="0" fontId="3" fillId="0" borderId="0" xfId="0" applyFont="1" applyAlignment="1">
      <alignment horizontal="center"/>
    </xf>
    <xf numFmtId="0" fontId="5" fillId="0" borderId="0" xfId="0" applyFont="1" applyAlignment="1">
      <alignment horizontal="right"/>
    </xf>
    <xf numFmtId="0" fontId="3" fillId="0" borderId="0" xfId="0" applyFont="1"/>
    <xf numFmtId="0" fontId="4" fillId="0" borderId="0" xfId="0" applyFont="1" applyAlignment="1">
      <alignment horizontal="center"/>
    </xf>
    <xf numFmtId="0" fontId="14" fillId="0" borderId="0" xfId="0" applyFont="1"/>
    <xf numFmtId="49" fontId="3" fillId="0" borderId="0" xfId="1" applyNumberFormat="1" applyFont="1"/>
    <xf numFmtId="0" fontId="3" fillId="0" borderId="0" xfId="1" applyFont="1"/>
    <xf numFmtId="0" fontId="14" fillId="0" borderId="0" xfId="1" applyFont="1"/>
    <xf numFmtId="0" fontId="2" fillId="0" borderId="0" xfId="0" applyFont="1"/>
    <xf numFmtId="0" fontId="15" fillId="0" borderId="0" xfId="0" applyFont="1" applyAlignment="1">
      <alignment horizontal="left"/>
    </xf>
    <xf numFmtId="49" fontId="7" fillId="0" borderId="8" xfId="0" applyNumberFormat="1" applyFont="1" applyBorder="1" applyAlignment="1">
      <alignment horizontal="left" vertical="center"/>
    </xf>
    <xf numFmtId="0" fontId="4" fillId="0" borderId="0" xfId="0" applyFont="1" applyAlignment="1">
      <alignment horizontal="right"/>
    </xf>
    <xf numFmtId="0" fontId="3" fillId="0" borderId="0" xfId="0" applyFont="1" applyAlignment="1">
      <alignment horizontal="right"/>
    </xf>
    <xf numFmtId="0" fontId="4" fillId="0" borderId="0" xfId="0" applyFont="1" applyAlignment="1">
      <alignment horizontal="right" shrinkToFit="1"/>
    </xf>
    <xf numFmtId="0" fontId="4" fillId="0" borderId="0" xfId="0" applyFont="1" applyAlignment="1">
      <alignment horizontal="right" vertical="center" wrapText="1"/>
    </xf>
    <xf numFmtId="49" fontId="19" fillId="3" borderId="9" xfId="1" applyNumberFormat="1" applyFont="1" applyFill="1" applyBorder="1" applyAlignment="1">
      <alignment vertical="center" shrinkToFit="1"/>
    </xf>
    <xf numFmtId="49" fontId="18" fillId="0" borderId="9" xfId="1" applyNumberFormat="1" applyFont="1" applyBorder="1" applyAlignment="1">
      <alignment vertical="center" shrinkToFit="1"/>
    </xf>
    <xf numFmtId="0" fontId="18" fillId="0" borderId="0" xfId="1" applyFont="1" applyAlignment="1">
      <alignment vertical="center" shrinkToFit="1"/>
    </xf>
    <xf numFmtId="49" fontId="7" fillId="0" borderId="9" xfId="0" applyNumberFormat="1" applyFont="1" applyBorder="1" applyAlignment="1">
      <alignment horizontal="left" vertical="center"/>
    </xf>
    <xf numFmtId="49" fontId="16" fillId="2" borderId="9" xfId="0" applyNumberFormat="1" applyFont="1" applyFill="1" applyBorder="1" applyAlignment="1">
      <alignment horizontal="left" vertical="top" shrinkToFit="1"/>
    </xf>
    <xf numFmtId="49" fontId="16" fillId="2" borderId="0" xfId="0" applyNumberFormat="1" applyFont="1" applyFill="1" applyAlignment="1">
      <alignment horizontal="left" vertical="top" shrinkToFit="1"/>
    </xf>
    <xf numFmtId="49" fontId="16" fillId="2" borderId="1" xfId="0" applyNumberFormat="1" applyFont="1" applyFill="1" applyBorder="1" applyAlignment="1">
      <alignment horizontal="left" vertical="top" shrinkToFit="1"/>
    </xf>
    <xf numFmtId="0" fontId="7" fillId="0" borderId="0" xfId="0" applyFont="1" applyAlignment="1">
      <alignment vertical="center"/>
    </xf>
    <xf numFmtId="0" fontId="2" fillId="0" borderId="0" xfId="0" applyFont="1" applyAlignment="1">
      <alignment vertical="center"/>
    </xf>
    <xf numFmtId="0" fontId="7" fillId="0" borderId="1" xfId="0" applyFont="1" applyBorder="1" applyAlignment="1">
      <alignment vertical="center" shrinkToFit="1"/>
    </xf>
    <xf numFmtId="14" fontId="16" fillId="0" borderId="0" xfId="0" applyNumberFormat="1" applyFont="1" applyAlignment="1">
      <alignment horizontal="left"/>
    </xf>
    <xf numFmtId="49" fontId="19" fillId="3" borderId="0" xfId="1" applyNumberFormat="1" applyFont="1" applyFill="1" applyAlignment="1">
      <alignment vertical="center" shrinkToFit="1"/>
    </xf>
    <xf numFmtId="0" fontId="16" fillId="4" borderId="10" xfId="0" applyFont="1" applyFill="1" applyBorder="1" applyAlignment="1">
      <alignment horizontal="center" vertical="center" shrinkToFit="1"/>
    </xf>
    <xf numFmtId="0" fontId="16" fillId="4" borderId="11" xfId="0" applyFont="1" applyFill="1" applyBorder="1" applyAlignment="1">
      <alignment horizontal="center" vertical="center" shrinkToFit="1"/>
    </xf>
    <xf numFmtId="0" fontId="16" fillId="4" borderId="12" xfId="0" applyFont="1" applyFill="1" applyBorder="1" applyAlignment="1">
      <alignment horizontal="center" vertical="center" shrinkToFit="1"/>
    </xf>
    <xf numFmtId="0" fontId="16" fillId="4" borderId="13" xfId="0" applyFont="1" applyFill="1" applyBorder="1" applyAlignment="1">
      <alignment shrinkToFit="1"/>
    </xf>
    <xf numFmtId="0" fontId="23" fillId="0" borderId="0" xfId="0" applyFont="1"/>
    <xf numFmtId="0" fontId="16" fillId="4" borderId="12" xfId="0" applyFont="1" applyFill="1" applyBorder="1" applyAlignment="1">
      <alignment horizontal="center" shrinkToFit="1"/>
    </xf>
    <xf numFmtId="0" fontId="16" fillId="4" borderId="11" xfId="0" applyFont="1" applyFill="1" applyBorder="1" applyAlignment="1">
      <alignment horizontal="center" shrinkToFit="1"/>
    </xf>
    <xf numFmtId="0" fontId="3" fillId="0" borderId="0" xfId="0" applyFont="1" applyAlignment="1">
      <alignment vertical="center"/>
    </xf>
    <xf numFmtId="0" fontId="10" fillId="0" borderId="14" xfId="0" applyFont="1" applyBorder="1" applyAlignment="1">
      <alignment vertical="center"/>
    </xf>
    <xf numFmtId="49" fontId="10" fillId="0" borderId="14" xfId="0" applyNumberFormat="1" applyFont="1" applyBorder="1" applyAlignment="1">
      <alignment horizontal="right" vertical="center"/>
    </xf>
    <xf numFmtId="4" fontId="19" fillId="0" borderId="11" xfId="1" applyNumberFormat="1" applyFont="1" applyBorder="1" applyAlignment="1">
      <alignment horizontal="right" vertical="center" shrinkToFit="1"/>
    </xf>
    <xf numFmtId="49" fontId="18" fillId="0" borderId="9" xfId="1" applyNumberFormat="1" applyFont="1" applyBorder="1" applyAlignment="1">
      <alignment vertical="center"/>
    </xf>
    <xf numFmtId="0" fontId="4" fillId="0" borderId="0" xfId="0" applyFont="1" applyAlignment="1">
      <alignment horizontal="right" vertical="top"/>
    </xf>
    <xf numFmtId="0" fontId="4" fillId="0" borderId="0" xfId="0" applyFont="1" applyAlignment="1">
      <alignment horizontal="right" wrapText="1"/>
    </xf>
    <xf numFmtId="0" fontId="25" fillId="0" borderId="0" xfId="0" applyFont="1" applyAlignment="1">
      <alignment horizontal="left" vertical="top"/>
    </xf>
    <xf numFmtId="0" fontId="25" fillId="0" borderId="15" xfId="0" applyFont="1" applyBorder="1" applyAlignment="1">
      <alignment horizontal="left" vertical="top"/>
    </xf>
    <xf numFmtId="0" fontId="28" fillId="0" borderId="0" xfId="0" applyFont="1" applyAlignment="1">
      <alignment vertical="center"/>
    </xf>
    <xf numFmtId="0" fontId="2" fillId="0" borderId="15" xfId="0" applyFont="1" applyBorder="1" applyAlignment="1">
      <alignment vertical="center"/>
    </xf>
    <xf numFmtId="49" fontId="2" fillId="0" borderId="15" xfId="0" applyNumberFormat="1" applyFont="1" applyBorder="1" applyAlignment="1">
      <alignment horizontal="right" vertical="center"/>
    </xf>
    <xf numFmtId="49" fontId="2" fillId="0" borderId="0" xfId="0" applyNumberFormat="1" applyFont="1" applyAlignment="1">
      <alignment horizontal="right" vertical="center"/>
    </xf>
    <xf numFmtId="0" fontId="2" fillId="0" borderId="14" xfId="0" applyFont="1" applyBorder="1" applyAlignment="1">
      <alignment vertical="center"/>
    </xf>
    <xf numFmtId="49" fontId="2" fillId="0" borderId="14" xfId="0" applyNumberFormat="1" applyFont="1" applyBorder="1" applyAlignment="1">
      <alignment horizontal="right" vertical="center"/>
    </xf>
    <xf numFmtId="49" fontId="4" fillId="0" borderId="0" xfId="0" applyNumberFormat="1" applyFont="1" applyAlignment="1" applyProtection="1">
      <alignment horizontal="center"/>
      <protection locked="0"/>
    </xf>
    <xf numFmtId="1" fontId="3" fillId="0" borderId="0" xfId="0" applyNumberFormat="1" applyFont="1" applyAlignment="1" applyProtection="1">
      <alignment horizontal="center"/>
      <protection locked="0"/>
    </xf>
    <xf numFmtId="49" fontId="3" fillId="0" borderId="0" xfId="0" applyNumberFormat="1" applyFont="1" applyAlignment="1" applyProtection="1">
      <alignment horizontal="center"/>
      <protection locked="0"/>
    </xf>
    <xf numFmtId="0" fontId="3" fillId="0" borderId="0" xfId="0" applyFont="1" applyAlignment="1" applyProtection="1">
      <alignment horizontal="center"/>
      <protection locked="0"/>
    </xf>
    <xf numFmtId="0" fontId="15" fillId="0" borderId="0" xfId="0" applyFont="1" applyAlignment="1" applyProtection="1">
      <alignment horizontal="center"/>
      <protection locked="0"/>
    </xf>
    <xf numFmtId="14" fontId="2" fillId="0" borderId="15" xfId="0" applyNumberFormat="1" applyFont="1" applyBorder="1" applyAlignment="1">
      <alignment horizontal="right" vertical="center"/>
    </xf>
    <xf numFmtId="14" fontId="25" fillId="0" borderId="0" xfId="0" applyNumberFormat="1" applyFont="1" applyAlignment="1">
      <alignment vertical="top"/>
    </xf>
    <xf numFmtId="0" fontId="0" fillId="0" borderId="0" xfId="0" applyProtection="1">
      <protection locked="0"/>
    </xf>
    <xf numFmtId="0" fontId="0" fillId="0" borderId="0" xfId="0" applyAlignment="1" applyProtection="1">
      <alignment horizontal="center"/>
      <protection locked="0"/>
    </xf>
    <xf numFmtId="14" fontId="25" fillId="0" borderId="0" xfId="0" applyNumberFormat="1" applyFont="1" applyAlignment="1">
      <alignment horizontal="left" vertical="top"/>
    </xf>
    <xf numFmtId="0" fontId="2" fillId="0" borderId="0" xfId="1" applyFont="1" applyAlignment="1">
      <alignment horizontal="left"/>
    </xf>
    <xf numFmtId="14" fontId="31" fillId="0" borderId="0" xfId="0" applyNumberFormat="1" applyFont="1" applyAlignment="1">
      <alignment horizontal="left"/>
    </xf>
    <xf numFmtId="0" fontId="16" fillId="2" borderId="16" xfId="0" applyFont="1" applyFill="1" applyBorder="1" applyAlignment="1">
      <alignment horizontal="center" vertical="top" shrinkToFit="1"/>
    </xf>
    <xf numFmtId="0" fontId="16" fillId="2" borderId="17" xfId="0" applyFont="1" applyFill="1" applyBorder="1" applyAlignment="1">
      <alignment horizontal="center" vertical="top" wrapText="1"/>
    </xf>
    <xf numFmtId="0" fontId="16" fillId="2" borderId="1" xfId="0" applyFont="1" applyFill="1" applyBorder="1" applyAlignment="1">
      <alignment horizontal="center" vertical="top" shrinkToFit="1"/>
    </xf>
    <xf numFmtId="0" fontId="16" fillId="2" borderId="18" xfId="0" applyFont="1" applyFill="1" applyBorder="1" applyAlignment="1">
      <alignment horizontal="center" vertical="top" shrinkToFit="1"/>
    </xf>
    <xf numFmtId="11" fontId="16" fillId="2" borderId="11" xfId="0" applyNumberFormat="1" applyFont="1" applyFill="1" applyBorder="1" applyAlignment="1">
      <alignment horizontal="right" vertical="top"/>
    </xf>
    <xf numFmtId="0" fontId="16" fillId="2" borderId="11" xfId="0" applyFont="1" applyFill="1" applyBorder="1" applyAlignment="1">
      <alignment horizontal="right" vertical="top"/>
    </xf>
    <xf numFmtId="4" fontId="4" fillId="0" borderId="14" xfId="0" applyNumberFormat="1" applyFont="1" applyBorder="1" applyAlignment="1">
      <alignment horizontal="right" vertical="top" shrinkToFit="1"/>
    </xf>
    <xf numFmtId="4" fontId="4" fillId="0" borderId="10" xfId="0" applyNumberFormat="1" applyFont="1" applyBorder="1" applyAlignment="1">
      <alignment horizontal="right" vertical="top" shrinkToFit="1"/>
    </xf>
    <xf numFmtId="0" fontId="12" fillId="0" borderId="0" xfId="0" applyFont="1" applyAlignment="1">
      <alignment vertical="top"/>
    </xf>
    <xf numFmtId="0" fontId="2" fillId="0" borderId="0" xfId="0" applyFont="1" applyAlignment="1">
      <alignment vertical="top"/>
    </xf>
    <xf numFmtId="49" fontId="5" fillId="0" borderId="0" xfId="0" applyNumberFormat="1" applyFont="1" applyAlignment="1">
      <alignment horizontal="center" vertical="top"/>
    </xf>
    <xf numFmtId="49" fontId="5" fillId="0" borderId="0" xfId="0" applyNumberFormat="1" applyFont="1" applyAlignment="1">
      <alignment horizontal="right" vertical="top"/>
    </xf>
    <xf numFmtId="49" fontId="10" fillId="0" borderId="0" xfId="0" applyNumberFormat="1" applyFont="1" applyAlignment="1">
      <alignment horizontal="center" vertical="top"/>
    </xf>
    <xf numFmtId="49" fontId="5" fillId="0" borderId="0" xfId="0" applyNumberFormat="1" applyFont="1" applyAlignment="1">
      <alignment horizontal="left" vertical="top" wrapText="1"/>
    </xf>
    <xf numFmtId="0" fontId="8" fillId="0" borderId="0" xfId="0" applyFont="1" applyAlignment="1">
      <alignment vertical="top"/>
    </xf>
    <xf numFmtId="49" fontId="4" fillId="0" borderId="0" xfId="0" applyNumberFormat="1" applyFont="1" applyAlignment="1">
      <alignment horizontal="left" vertical="top" wrapText="1"/>
    </xf>
    <xf numFmtId="49" fontId="3" fillId="0" borderId="0" xfId="0" applyNumberFormat="1" applyFont="1" applyAlignment="1">
      <alignment horizontal="left" vertical="top" wrapText="1"/>
    </xf>
    <xf numFmtId="0" fontId="3" fillId="0" borderId="0" xfId="0" applyFont="1" applyAlignment="1">
      <alignment horizontal="left" vertical="top" wrapText="1"/>
    </xf>
    <xf numFmtId="0" fontId="3" fillId="0" borderId="0" xfId="0" applyFont="1" applyAlignment="1">
      <alignment horizontal="center" vertical="top"/>
    </xf>
    <xf numFmtId="0" fontId="3" fillId="0" borderId="14" xfId="0" applyFont="1" applyBorder="1" applyAlignment="1" applyProtection="1">
      <alignment vertical="top" shrinkToFit="1"/>
      <protection locked="0"/>
    </xf>
    <xf numFmtId="11" fontId="3" fillId="0" borderId="0" xfId="0" applyNumberFormat="1" applyFont="1" applyAlignment="1">
      <alignment horizontal="center" vertical="top"/>
    </xf>
    <xf numFmtId="11" fontId="3" fillId="0" borderId="0" xfId="0" applyNumberFormat="1" applyFont="1" applyAlignment="1">
      <alignment vertical="top"/>
    </xf>
    <xf numFmtId="11" fontId="3" fillId="0" borderId="0" xfId="0" applyNumberFormat="1" applyFont="1" applyAlignment="1">
      <alignment horizontal="right" vertical="top" wrapText="1"/>
    </xf>
    <xf numFmtId="11" fontId="4" fillId="0" borderId="0" xfId="0" applyNumberFormat="1" applyFont="1" applyAlignment="1">
      <alignment horizontal="right" vertical="top" wrapText="1"/>
    </xf>
    <xf numFmtId="11" fontId="3" fillId="0" borderId="0" xfId="0" quotePrefix="1" applyNumberFormat="1" applyFont="1" applyAlignment="1">
      <alignment horizontal="left" vertical="top"/>
    </xf>
    <xf numFmtId="11" fontId="3" fillId="0" borderId="0" xfId="0" quotePrefix="1" applyNumberFormat="1" applyFont="1" applyAlignment="1">
      <alignment horizontal="right" vertical="top"/>
    </xf>
    <xf numFmtId="11" fontId="4" fillId="0" borderId="0" xfId="0" quotePrefix="1" applyNumberFormat="1" applyFont="1" applyAlignment="1">
      <alignment horizontal="right" vertical="top"/>
    </xf>
    <xf numFmtId="4" fontId="3" fillId="0" borderId="0" xfId="0" applyNumberFormat="1" applyFont="1" applyAlignment="1">
      <alignment horizontal="right" vertical="top"/>
    </xf>
    <xf numFmtId="0" fontId="3" fillId="0" borderId="0" xfId="0" applyFont="1" applyAlignment="1">
      <alignment vertical="top"/>
    </xf>
    <xf numFmtId="1" fontId="3" fillId="0" borderId="0" xfId="0" applyNumberFormat="1" applyFont="1" applyAlignment="1" applyProtection="1">
      <alignment vertical="top"/>
      <protection locked="0"/>
    </xf>
    <xf numFmtId="49" fontId="5" fillId="0" borderId="0" xfId="0" applyNumberFormat="1" applyFont="1" applyAlignment="1">
      <alignment vertical="top"/>
    </xf>
    <xf numFmtId="0" fontId="7" fillId="0" borderId="0" xfId="0" applyFont="1" applyAlignment="1">
      <alignment vertical="top"/>
    </xf>
    <xf numFmtId="49" fontId="8" fillId="0" borderId="0" xfId="0" applyNumberFormat="1" applyFont="1" applyAlignment="1">
      <alignment vertical="top"/>
    </xf>
    <xf numFmtId="0" fontId="8" fillId="0" borderId="0" xfId="0" applyFont="1" applyAlignment="1">
      <alignment vertical="top" wrapText="1"/>
    </xf>
    <xf numFmtId="0" fontId="8" fillId="0" borderId="0" xfId="0" applyFont="1" applyAlignment="1">
      <alignment horizontal="center" vertical="top"/>
    </xf>
    <xf numFmtId="0" fontId="8" fillId="0" borderId="0" xfId="0" applyFont="1" applyAlignment="1">
      <alignment horizontal="right" vertical="top"/>
    </xf>
    <xf numFmtId="49" fontId="10" fillId="0" borderId="14" xfId="0" applyNumberFormat="1" applyFont="1" applyBorder="1" applyAlignment="1">
      <alignment horizontal="left" vertical="center"/>
    </xf>
    <xf numFmtId="49" fontId="2" fillId="0" borderId="15" xfId="0" applyNumberFormat="1" applyFont="1" applyBorder="1" applyAlignment="1">
      <alignment horizontal="left" vertical="center"/>
    </xf>
    <xf numFmtId="49" fontId="2" fillId="0" borderId="0" xfId="0" applyNumberFormat="1" applyFont="1" applyAlignment="1">
      <alignment horizontal="left" vertical="center"/>
    </xf>
    <xf numFmtId="0" fontId="0" fillId="0" borderId="0" xfId="0" applyAlignment="1" applyProtection="1">
      <alignment horizontal="left"/>
      <protection locked="0"/>
    </xf>
    <xf numFmtId="0" fontId="0" fillId="0" borderId="0" xfId="0" applyAlignment="1">
      <alignment horizontal="left"/>
    </xf>
    <xf numFmtId="49" fontId="26" fillId="0" borderId="0" xfId="0" applyNumberFormat="1" applyFont="1" applyAlignment="1" applyProtection="1">
      <alignment horizontal="left"/>
      <protection locked="0"/>
    </xf>
    <xf numFmtId="4" fontId="3" fillId="4" borderId="11" xfId="0" applyNumberFormat="1" applyFont="1" applyFill="1" applyBorder="1" applyAlignment="1">
      <alignment vertical="center"/>
    </xf>
    <xf numFmtId="4" fontId="3" fillId="2" borderId="11" xfId="0" applyNumberFormat="1" applyFont="1" applyFill="1" applyBorder="1" applyAlignment="1" applyProtection="1">
      <alignment vertical="center"/>
      <protection locked="0"/>
    </xf>
    <xf numFmtId="4" fontId="3" fillId="4" borderId="17" xfId="0" applyNumberFormat="1" applyFont="1" applyFill="1" applyBorder="1" applyAlignment="1">
      <alignment vertical="center"/>
    </xf>
    <xf numFmtId="4" fontId="3" fillId="2" borderId="17" xfId="0" applyNumberFormat="1" applyFont="1" applyFill="1" applyBorder="1" applyAlignment="1" applyProtection="1">
      <alignment vertical="center"/>
      <protection locked="0"/>
    </xf>
    <xf numFmtId="166" fontId="4" fillId="4" borderId="11" xfId="0" applyNumberFormat="1" applyFont="1" applyFill="1" applyBorder="1" applyAlignment="1">
      <alignment vertical="center"/>
    </xf>
    <xf numFmtId="49" fontId="4" fillId="4" borderId="11" xfId="0" applyNumberFormat="1" applyFont="1" applyFill="1" applyBorder="1" applyAlignment="1">
      <alignment horizontal="center" vertical="center"/>
    </xf>
    <xf numFmtId="4" fontId="4" fillId="4" borderId="11" xfId="0" applyNumberFormat="1" applyFont="1" applyFill="1" applyBorder="1" applyAlignment="1">
      <alignment vertical="center"/>
    </xf>
    <xf numFmtId="49" fontId="3" fillId="4" borderId="11" xfId="0" applyNumberFormat="1" applyFont="1" applyFill="1" applyBorder="1" applyAlignment="1">
      <alignment horizontal="center" vertical="center"/>
    </xf>
    <xf numFmtId="4" fontId="3" fillId="4" borderId="11" xfId="0" applyNumberFormat="1" applyFont="1" applyFill="1" applyBorder="1" applyAlignment="1">
      <alignment horizontal="right" vertical="center"/>
    </xf>
    <xf numFmtId="4" fontId="3" fillId="2" borderId="11" xfId="0" applyNumberFormat="1" applyFont="1" applyFill="1" applyBorder="1" applyAlignment="1" applyProtection="1">
      <alignment horizontal="right" vertical="center"/>
      <protection locked="0"/>
    </xf>
    <xf numFmtId="166" fontId="4" fillId="4" borderId="11" xfId="0" applyNumberFormat="1" applyFont="1" applyFill="1" applyBorder="1" applyAlignment="1">
      <alignment horizontal="right" vertical="center"/>
    </xf>
    <xf numFmtId="4" fontId="4" fillId="4" borderId="11" xfId="0" applyNumberFormat="1" applyFont="1" applyFill="1" applyBorder="1" applyAlignment="1">
      <alignment horizontal="right" vertical="center"/>
    </xf>
    <xf numFmtId="49" fontId="4" fillId="0" borderId="0" xfId="0" applyNumberFormat="1" applyFont="1" applyAlignment="1">
      <alignment horizontal="center" vertical="top"/>
    </xf>
    <xf numFmtId="1" fontId="4" fillId="0" borderId="14" xfId="0" applyNumberFormat="1" applyFont="1" applyBorder="1" applyAlignment="1">
      <alignment horizontal="center" vertical="top"/>
    </xf>
    <xf numFmtId="0" fontId="35" fillId="0" borderId="0" xfId="0" applyFont="1" applyAlignment="1">
      <alignment vertical="top"/>
    </xf>
    <xf numFmtId="0" fontId="3" fillId="0" borderId="0" xfId="0" applyFont="1" applyAlignment="1">
      <alignment horizontal="left"/>
    </xf>
    <xf numFmtId="0" fontId="36" fillId="0" borderId="0" xfId="0" applyFont="1" applyAlignment="1">
      <alignment vertical="center"/>
    </xf>
    <xf numFmtId="0" fontId="36" fillId="0" borderId="0" xfId="0" applyFont="1" applyAlignment="1">
      <alignment horizontal="right"/>
    </xf>
    <xf numFmtId="0" fontId="22" fillId="0" borderId="0" xfId="0" applyFont="1" applyAlignment="1">
      <alignment vertical="top"/>
    </xf>
    <xf numFmtId="14" fontId="14" fillId="0" borderId="0" xfId="0" applyNumberFormat="1" applyFont="1" applyAlignment="1">
      <alignment vertical="top"/>
    </xf>
    <xf numFmtId="0" fontId="14" fillId="0" borderId="0" xfId="0" applyFont="1" applyAlignment="1">
      <alignment vertical="top"/>
    </xf>
    <xf numFmtId="14" fontId="5" fillId="0" borderId="0" xfId="0" applyNumberFormat="1" applyFont="1" applyAlignment="1">
      <alignment horizontal="left"/>
    </xf>
    <xf numFmtId="4" fontId="18" fillId="5" borderId="19" xfId="1" applyNumberFormat="1" applyFont="1" applyFill="1" applyBorder="1" applyAlignment="1">
      <alignment horizontal="right" vertical="center" shrinkToFit="1"/>
    </xf>
    <xf numFmtId="4" fontId="18" fillId="5" borderId="20" xfId="1" applyNumberFormat="1" applyFont="1" applyFill="1" applyBorder="1" applyAlignment="1">
      <alignment horizontal="right" vertical="center" shrinkToFit="1"/>
    </xf>
    <xf numFmtId="4" fontId="19" fillId="5" borderId="18" xfId="1" applyNumberFormat="1" applyFont="1" applyFill="1" applyBorder="1" applyAlignment="1">
      <alignment horizontal="right" vertical="center" shrinkToFit="1"/>
    </xf>
    <xf numFmtId="4" fontId="18" fillId="5" borderId="18" xfId="1" applyNumberFormat="1" applyFont="1" applyFill="1" applyBorder="1" applyAlignment="1">
      <alignment horizontal="right" vertical="center" shrinkToFit="1"/>
    </xf>
    <xf numFmtId="4" fontId="19" fillId="5" borderId="21" xfId="1" applyNumberFormat="1" applyFont="1" applyFill="1" applyBorder="1" applyAlignment="1">
      <alignment horizontal="right" vertical="center" shrinkToFit="1"/>
    </xf>
    <xf numFmtId="4" fontId="18" fillId="5" borderId="0" xfId="1" applyNumberFormat="1" applyFont="1" applyFill="1" applyAlignment="1">
      <alignment horizontal="right" vertical="center" shrinkToFit="1"/>
    </xf>
    <xf numFmtId="4" fontId="19" fillId="5" borderId="11" xfId="1" applyNumberFormat="1" applyFont="1" applyFill="1" applyBorder="1" applyAlignment="1">
      <alignment horizontal="right" vertical="center" shrinkToFit="1"/>
    </xf>
    <xf numFmtId="49" fontId="19" fillId="3" borderId="13" xfId="1" applyNumberFormat="1" applyFont="1" applyFill="1" applyBorder="1" applyAlignment="1">
      <alignment vertical="center" shrinkToFit="1"/>
    </xf>
    <xf numFmtId="0" fontId="19" fillId="3" borderId="10" xfId="1" applyFont="1" applyFill="1" applyBorder="1" applyAlignment="1">
      <alignment vertical="center" shrinkToFit="1"/>
    </xf>
    <xf numFmtId="4" fontId="18" fillId="3" borderId="11" xfId="1" applyNumberFormat="1" applyFont="1" applyFill="1" applyBorder="1" applyAlignment="1">
      <alignment horizontal="right" vertical="center" shrinkToFit="1"/>
    </xf>
    <xf numFmtId="4" fontId="18" fillId="3" borderId="10" xfId="1" applyNumberFormat="1" applyFont="1" applyFill="1" applyBorder="1" applyAlignment="1">
      <alignment horizontal="right" vertical="center" shrinkToFit="1"/>
    </xf>
    <xf numFmtId="4" fontId="18" fillId="3" borderId="12" xfId="1" applyNumberFormat="1" applyFont="1" applyFill="1" applyBorder="1" applyAlignment="1">
      <alignment horizontal="right" vertical="center" shrinkToFit="1"/>
    </xf>
    <xf numFmtId="4" fontId="18" fillId="5" borderId="22" xfId="1" applyNumberFormat="1" applyFont="1" applyFill="1" applyBorder="1" applyAlignment="1">
      <alignment horizontal="right" vertical="center" shrinkToFit="1"/>
    </xf>
    <xf numFmtId="4" fontId="18" fillId="5" borderId="23" xfId="1" applyNumberFormat="1" applyFont="1" applyFill="1" applyBorder="1" applyAlignment="1">
      <alignment horizontal="right" vertical="center" shrinkToFit="1"/>
    </xf>
    <xf numFmtId="0" fontId="19" fillId="6" borderId="17" xfId="1" applyFont="1" applyFill="1" applyBorder="1" applyAlignment="1">
      <alignment horizontal="center" vertical="center" shrinkToFit="1"/>
    </xf>
    <xf numFmtId="0" fontId="19" fillId="6" borderId="18" xfId="1" applyFont="1" applyFill="1" applyBorder="1" applyAlignment="1">
      <alignment horizontal="center" vertical="center" shrinkToFit="1"/>
    </xf>
    <xf numFmtId="0" fontId="19" fillId="6" borderId="21" xfId="1" applyFont="1" applyFill="1" applyBorder="1" applyAlignment="1">
      <alignment horizontal="center" vertical="center" shrinkToFit="1"/>
    </xf>
    <xf numFmtId="0" fontId="19" fillId="6" borderId="15" xfId="1" applyFont="1" applyFill="1" applyBorder="1" applyAlignment="1">
      <alignment horizontal="center" vertical="center" shrinkToFit="1"/>
    </xf>
    <xf numFmtId="49" fontId="19" fillId="6" borderId="17" xfId="1" applyNumberFormat="1" applyFont="1" applyFill="1" applyBorder="1" applyAlignment="1">
      <alignment horizontal="center" vertical="center" shrinkToFit="1"/>
    </xf>
    <xf numFmtId="0" fontId="19" fillId="6" borderId="16" xfId="1" applyFont="1" applyFill="1" applyBorder="1" applyAlignment="1">
      <alignment horizontal="center" vertical="center" shrinkToFit="1"/>
    </xf>
    <xf numFmtId="49" fontId="19" fillId="6" borderId="18" xfId="1" applyNumberFormat="1" applyFont="1" applyFill="1" applyBorder="1" applyAlignment="1">
      <alignment horizontal="center" vertical="center" shrinkToFit="1"/>
    </xf>
    <xf numFmtId="0" fontId="19" fillId="6" borderId="1" xfId="1" applyFont="1" applyFill="1" applyBorder="1" applyAlignment="1">
      <alignment horizontal="center" vertical="center" shrinkToFit="1"/>
    </xf>
    <xf numFmtId="0" fontId="19" fillId="6" borderId="14" xfId="1" applyFont="1" applyFill="1" applyBorder="1" applyAlignment="1">
      <alignment horizontal="center" vertical="center" shrinkToFit="1"/>
    </xf>
    <xf numFmtId="49" fontId="19" fillId="6" borderId="21" xfId="1" applyNumberFormat="1" applyFont="1" applyFill="1" applyBorder="1" applyAlignment="1">
      <alignment horizontal="center" vertical="center" shrinkToFit="1"/>
    </xf>
    <xf numFmtId="0" fontId="19" fillId="6" borderId="24" xfId="1" applyFont="1" applyFill="1" applyBorder="1" applyAlignment="1">
      <alignment horizontal="center" vertical="center" shrinkToFit="1"/>
    </xf>
    <xf numFmtId="4" fontId="18" fillId="7" borderId="20" xfId="1" applyNumberFormat="1" applyFont="1" applyFill="1" applyBorder="1" applyAlignment="1">
      <alignment horizontal="right" vertical="center" shrinkToFit="1"/>
    </xf>
    <xf numFmtId="4" fontId="18" fillId="7" borderId="19" xfId="1" applyNumberFormat="1" applyFont="1" applyFill="1" applyBorder="1" applyAlignment="1">
      <alignment horizontal="right" vertical="center" shrinkToFit="1"/>
    </xf>
    <xf numFmtId="4" fontId="18" fillId="7" borderId="22" xfId="1" applyNumberFormat="1" applyFont="1" applyFill="1" applyBorder="1" applyAlignment="1">
      <alignment horizontal="right" vertical="center" shrinkToFit="1"/>
    </xf>
    <xf numFmtId="4" fontId="18" fillId="7" borderId="23" xfId="1" applyNumberFormat="1" applyFont="1" applyFill="1" applyBorder="1" applyAlignment="1">
      <alignment horizontal="right" vertical="center" shrinkToFit="1"/>
    </xf>
    <xf numFmtId="4" fontId="18" fillId="7" borderId="25" xfId="1" applyNumberFormat="1" applyFont="1" applyFill="1" applyBorder="1" applyAlignment="1">
      <alignment horizontal="right" vertical="center" shrinkToFit="1"/>
    </xf>
    <xf numFmtId="4" fontId="18" fillId="7" borderId="26" xfId="1" applyNumberFormat="1" applyFont="1" applyFill="1" applyBorder="1" applyAlignment="1">
      <alignment horizontal="right" vertical="center" shrinkToFit="1"/>
    </xf>
    <xf numFmtId="4" fontId="18" fillId="7" borderId="18" xfId="1" applyNumberFormat="1" applyFont="1" applyFill="1" applyBorder="1" applyAlignment="1">
      <alignment horizontal="right" vertical="center" shrinkToFit="1"/>
    </xf>
    <xf numFmtId="4" fontId="18" fillId="7" borderId="1" xfId="1" applyNumberFormat="1" applyFont="1" applyFill="1" applyBorder="1" applyAlignment="1">
      <alignment horizontal="right" vertical="center" shrinkToFit="1"/>
    </xf>
    <xf numFmtId="4" fontId="18" fillId="7" borderId="21" xfId="1" applyNumberFormat="1" applyFont="1" applyFill="1" applyBorder="1" applyAlignment="1">
      <alignment horizontal="right" vertical="center" shrinkToFit="1"/>
    </xf>
    <xf numFmtId="4" fontId="18" fillId="7" borderId="14" xfId="1" applyNumberFormat="1" applyFont="1" applyFill="1" applyBorder="1" applyAlignment="1">
      <alignment horizontal="right" vertical="center" shrinkToFit="1"/>
    </xf>
    <xf numFmtId="4" fontId="18" fillId="7" borderId="0" xfId="1" applyNumberFormat="1" applyFont="1" applyFill="1" applyAlignment="1">
      <alignment horizontal="right" vertical="center" shrinkToFit="1"/>
    </xf>
    <xf numFmtId="4" fontId="19" fillId="7" borderId="18" xfId="1" applyNumberFormat="1" applyFont="1" applyFill="1" applyBorder="1" applyAlignment="1">
      <alignment horizontal="right" vertical="center" shrinkToFit="1"/>
    </xf>
    <xf numFmtId="0" fontId="39" fillId="0" borderId="0" xfId="0" applyFont="1"/>
    <xf numFmtId="14" fontId="2" fillId="8" borderId="23" xfId="0" applyNumberFormat="1" applyFont="1" applyFill="1" applyBorder="1" applyAlignment="1" applyProtection="1">
      <alignment horizontal="center"/>
      <protection locked="0"/>
    </xf>
    <xf numFmtId="14" fontId="4" fillId="9" borderId="23" xfId="0" applyNumberFormat="1" applyFont="1" applyFill="1" applyBorder="1" applyAlignment="1" applyProtection="1">
      <alignment horizontal="center"/>
      <protection locked="0"/>
    </xf>
    <xf numFmtId="49" fontId="4" fillId="5" borderId="0" xfId="0" applyNumberFormat="1" applyFont="1" applyFill="1" applyAlignment="1" applyProtection="1">
      <alignment horizontal="center" shrinkToFit="1"/>
      <protection locked="0"/>
    </xf>
    <xf numFmtId="0" fontId="1" fillId="9" borderId="0" xfId="0" applyFont="1" applyFill="1"/>
    <xf numFmtId="0" fontId="14" fillId="9" borderId="23" xfId="0" applyFont="1" applyFill="1" applyBorder="1" applyProtection="1">
      <protection locked="0"/>
    </xf>
    <xf numFmtId="4" fontId="4" fillId="9" borderId="14" xfId="0" applyNumberFormat="1" applyFont="1" applyFill="1" applyBorder="1" applyAlignment="1" applyProtection="1">
      <alignment horizontal="center" vertical="top"/>
      <protection locked="0"/>
    </xf>
    <xf numFmtId="4" fontId="3" fillId="9" borderId="14" xfId="0" applyNumberFormat="1" applyFont="1" applyFill="1" applyBorder="1" applyAlignment="1" applyProtection="1">
      <alignment horizontal="center" vertical="top"/>
      <protection locked="0"/>
    </xf>
    <xf numFmtId="1" fontId="4" fillId="9" borderId="14" xfId="0" applyNumberFormat="1" applyFont="1" applyFill="1" applyBorder="1" applyAlignment="1" applyProtection="1">
      <alignment horizontal="center" vertical="top"/>
      <protection locked="0"/>
    </xf>
    <xf numFmtId="11" fontId="4" fillId="9" borderId="11" xfId="0" applyNumberFormat="1" applyFont="1" applyFill="1" applyBorder="1" applyAlignment="1" applyProtection="1">
      <alignment horizontal="center" vertical="top"/>
      <protection locked="0"/>
    </xf>
    <xf numFmtId="10" fontId="14" fillId="9" borderId="11" xfId="0" applyNumberFormat="1" applyFont="1" applyFill="1" applyBorder="1" applyAlignment="1" applyProtection="1">
      <alignment horizontal="right" vertical="top" shrinkToFit="1"/>
      <protection locked="0"/>
    </xf>
    <xf numFmtId="4" fontId="14" fillId="9" borderId="11" xfId="0" applyNumberFormat="1" applyFont="1" applyFill="1" applyBorder="1" applyAlignment="1" applyProtection="1">
      <alignment horizontal="right" vertical="top" shrinkToFit="1"/>
      <protection locked="0"/>
    </xf>
    <xf numFmtId="49" fontId="3" fillId="9" borderId="11" xfId="0" applyNumberFormat="1" applyFont="1" applyFill="1" applyBorder="1" applyAlignment="1" applyProtection="1">
      <alignment vertical="center"/>
      <protection locked="0"/>
    </xf>
    <xf numFmtId="166" fontId="3" fillId="9" borderId="11" xfId="0" applyNumberFormat="1" applyFont="1" applyFill="1" applyBorder="1" applyAlignment="1" applyProtection="1">
      <alignment vertical="center"/>
      <protection locked="0"/>
    </xf>
    <xf numFmtId="49" fontId="3" fillId="9" borderId="11" xfId="0" applyNumberFormat="1" applyFont="1" applyFill="1" applyBorder="1" applyAlignment="1" applyProtection="1">
      <alignment horizontal="center" vertical="center"/>
      <protection locked="0"/>
    </xf>
    <xf numFmtId="4" fontId="3" fillId="9" borderId="11" xfId="0" applyNumberFormat="1" applyFont="1" applyFill="1" applyBorder="1" applyAlignment="1" applyProtection="1">
      <alignment vertical="center"/>
      <protection locked="0"/>
    </xf>
    <xf numFmtId="49" fontId="3" fillId="9" borderId="17" xfId="0" applyNumberFormat="1" applyFont="1" applyFill="1" applyBorder="1" applyAlignment="1" applyProtection="1">
      <alignment vertical="center"/>
      <protection locked="0"/>
    </xf>
    <xf numFmtId="166" fontId="3" fillId="9" borderId="17" xfId="0" applyNumberFormat="1" applyFont="1" applyFill="1" applyBorder="1" applyAlignment="1" applyProtection="1">
      <alignment vertical="center"/>
      <protection locked="0"/>
    </xf>
    <xf numFmtId="49" fontId="3" fillId="9" borderId="17" xfId="0" applyNumberFormat="1" applyFont="1" applyFill="1" applyBorder="1" applyAlignment="1" applyProtection="1">
      <alignment horizontal="center" vertical="center"/>
      <protection locked="0"/>
    </xf>
    <xf numFmtId="4" fontId="3" fillId="9" borderId="17" xfId="0" applyNumberFormat="1" applyFont="1" applyFill="1" applyBorder="1" applyAlignment="1" applyProtection="1">
      <alignment vertical="center"/>
      <protection locked="0"/>
    </xf>
    <xf numFmtId="0" fontId="3" fillId="9" borderId="11" xfId="0" applyFont="1" applyFill="1" applyBorder="1" applyAlignment="1" applyProtection="1">
      <alignment vertical="center"/>
      <protection locked="0"/>
    </xf>
    <xf numFmtId="166" fontId="3" fillId="9" borderId="11" xfId="0" applyNumberFormat="1" applyFont="1" applyFill="1" applyBorder="1" applyAlignment="1" applyProtection="1">
      <alignment horizontal="right" vertical="center"/>
      <protection locked="0"/>
    </xf>
    <xf numFmtId="4" fontId="3" fillId="9" borderId="11" xfId="0" applyNumberFormat="1" applyFont="1" applyFill="1" applyBorder="1" applyAlignment="1" applyProtection="1">
      <alignment horizontal="right" vertical="center"/>
      <protection locked="0"/>
    </xf>
    <xf numFmtId="4" fontId="4" fillId="6" borderId="28" xfId="0" applyNumberFormat="1" applyFont="1" applyFill="1" applyBorder="1" applyAlignment="1">
      <alignment vertical="center"/>
    </xf>
    <xf numFmtId="4" fontId="4" fillId="6" borderId="15" xfId="0" applyNumberFormat="1" applyFont="1" applyFill="1" applyBorder="1" applyAlignment="1">
      <alignment vertical="center"/>
    </xf>
    <xf numFmtId="4" fontId="4" fillId="6" borderId="15" xfId="0" applyNumberFormat="1" applyFont="1" applyFill="1" applyBorder="1" applyAlignment="1">
      <alignment horizontal="left" vertical="center"/>
    </xf>
    <xf numFmtId="4" fontId="4" fillId="6" borderId="16" xfId="0" applyNumberFormat="1" applyFont="1" applyFill="1" applyBorder="1" applyAlignment="1">
      <alignment vertical="center"/>
    </xf>
    <xf numFmtId="0" fontId="15" fillId="0" borderId="0" xfId="0" applyFont="1" applyAlignment="1">
      <alignment horizontal="left" vertical="center"/>
    </xf>
    <xf numFmtId="4" fontId="18" fillId="10" borderId="20" xfId="1" applyNumberFormat="1" applyFont="1" applyFill="1" applyBorder="1" applyAlignment="1" applyProtection="1">
      <alignment horizontal="right" vertical="center" shrinkToFit="1"/>
      <protection locked="0"/>
    </xf>
    <xf numFmtId="4" fontId="18" fillId="10" borderId="20" xfId="1" applyNumberFormat="1" applyFont="1" applyFill="1" applyBorder="1" applyAlignment="1">
      <alignment horizontal="right" vertical="center" shrinkToFit="1"/>
    </xf>
    <xf numFmtId="4" fontId="18" fillId="10" borderId="22" xfId="1" applyNumberFormat="1" applyFont="1" applyFill="1" applyBorder="1" applyAlignment="1" applyProtection="1">
      <alignment horizontal="right" vertical="center" shrinkToFit="1"/>
      <protection locked="0"/>
    </xf>
    <xf numFmtId="4" fontId="18" fillId="10" borderId="18" xfId="1" applyNumberFormat="1" applyFont="1" applyFill="1" applyBorder="1" applyAlignment="1" applyProtection="1">
      <alignment horizontal="right" vertical="center" shrinkToFit="1"/>
      <protection locked="0"/>
    </xf>
    <xf numFmtId="49" fontId="10" fillId="7" borderId="2" xfId="0" applyNumberFormat="1" applyFont="1" applyFill="1" applyBorder="1" applyAlignment="1">
      <alignment horizontal="left" vertical="center"/>
    </xf>
    <xf numFmtId="49" fontId="10" fillId="7" borderId="5" xfId="0" applyNumberFormat="1" applyFont="1" applyFill="1" applyBorder="1" applyAlignment="1">
      <alignment horizontal="center" vertical="center"/>
    </xf>
    <xf numFmtId="49" fontId="10" fillId="7" borderId="6" xfId="0" applyNumberFormat="1" applyFont="1" applyFill="1" applyBorder="1" applyAlignment="1">
      <alignment horizontal="center" vertical="center"/>
    </xf>
    <xf numFmtId="0" fontId="17" fillId="7" borderId="6" xfId="0" applyFont="1" applyFill="1" applyBorder="1" applyAlignment="1">
      <alignment horizontal="center" vertical="center" wrapText="1"/>
    </xf>
    <xf numFmtId="0" fontId="17" fillId="7" borderId="6" xfId="0" applyFont="1" applyFill="1" applyBorder="1" applyAlignment="1">
      <alignment horizontal="center" vertical="center" shrinkToFit="1"/>
    </xf>
    <xf numFmtId="4" fontId="12" fillId="7" borderId="29" xfId="0" applyNumberFormat="1" applyFont="1" applyFill="1" applyBorder="1" applyAlignment="1">
      <alignment horizontal="right" vertical="center"/>
    </xf>
    <xf numFmtId="2" fontId="12" fillId="7" borderId="0" xfId="0" applyNumberFormat="1" applyFont="1" applyFill="1" applyAlignment="1">
      <alignment horizontal="right" vertical="center"/>
    </xf>
    <xf numFmtId="4" fontId="12" fillId="7" borderId="20" xfId="0" applyNumberFormat="1" applyFont="1" applyFill="1" applyBorder="1" applyAlignment="1">
      <alignment horizontal="right" vertical="center"/>
    </xf>
    <xf numFmtId="4" fontId="12" fillId="7" borderId="19" xfId="0" applyNumberFormat="1" applyFont="1" applyFill="1" applyBorder="1" applyAlignment="1">
      <alignment horizontal="right" vertical="center"/>
    </xf>
    <xf numFmtId="4" fontId="12" fillId="7" borderId="30" xfId="0" applyNumberFormat="1" applyFont="1" applyFill="1" applyBorder="1" applyAlignment="1">
      <alignment horizontal="right" vertical="center"/>
    </xf>
    <xf numFmtId="2" fontId="12" fillId="7" borderId="29" xfId="0" applyNumberFormat="1" applyFont="1" applyFill="1" applyBorder="1" applyAlignment="1">
      <alignment horizontal="right" vertical="center"/>
    </xf>
    <xf numFmtId="4" fontId="12" fillId="7" borderId="27" xfId="0" applyNumberFormat="1" applyFont="1" applyFill="1" applyBorder="1" applyAlignment="1">
      <alignment horizontal="right" vertical="center"/>
    </xf>
    <xf numFmtId="4" fontId="12" fillId="7" borderId="31" xfId="0" applyNumberFormat="1" applyFont="1" applyFill="1" applyBorder="1" applyAlignment="1">
      <alignment horizontal="right" vertical="center"/>
    </xf>
    <xf numFmtId="4" fontId="9" fillId="7" borderId="27" xfId="0" applyNumberFormat="1" applyFont="1" applyFill="1" applyBorder="1" applyAlignment="1">
      <alignment horizontal="right" vertical="center"/>
    </xf>
    <xf numFmtId="4" fontId="12" fillId="10" borderId="20" xfId="0" applyNumberFormat="1" applyFont="1" applyFill="1" applyBorder="1" applyAlignment="1" applyProtection="1">
      <alignment horizontal="right" vertical="center"/>
      <protection locked="0"/>
    </xf>
    <xf numFmtId="4" fontId="12" fillId="10" borderId="27" xfId="0" applyNumberFormat="1" applyFont="1" applyFill="1" applyBorder="1" applyAlignment="1" applyProtection="1">
      <alignment horizontal="right" vertical="center"/>
      <protection locked="0"/>
    </xf>
    <xf numFmtId="0" fontId="24" fillId="0" borderId="0" xfId="0" applyFont="1" applyAlignment="1">
      <alignment horizontal="left" vertical="top"/>
    </xf>
    <xf numFmtId="164" fontId="16" fillId="0" borderId="0" xfId="2" applyNumberFormat="1" applyFont="1" applyAlignment="1">
      <alignment horizontal="center"/>
    </xf>
    <xf numFmtId="14" fontId="24" fillId="0" borderId="0" xfId="0" applyNumberFormat="1" applyFont="1" applyAlignment="1">
      <alignment vertical="top"/>
    </xf>
    <xf numFmtId="14" fontId="24" fillId="0" borderId="0" xfId="0" applyNumberFormat="1" applyFont="1" applyAlignment="1">
      <alignment horizontal="left" vertical="top"/>
    </xf>
    <xf numFmtId="49" fontId="14" fillId="0" borderId="0" xfId="2" applyNumberFormat="1" applyFont="1" applyAlignment="1">
      <alignment shrinkToFit="1"/>
    </xf>
    <xf numFmtId="49" fontId="16" fillId="0" borderId="0" xfId="2" applyNumberFormat="1" applyFont="1" applyAlignment="1">
      <alignment horizontal="right"/>
    </xf>
    <xf numFmtId="49" fontId="14" fillId="0" borderId="0" xfId="2" applyNumberFormat="1" applyFont="1" applyAlignment="1">
      <alignment horizontal="center"/>
    </xf>
    <xf numFmtId="3" fontId="14" fillId="0" borderId="23" xfId="2" applyNumberFormat="1" applyFont="1" applyBorder="1" applyAlignment="1">
      <alignment horizontal="center"/>
    </xf>
    <xf numFmtId="49" fontId="14" fillId="0" borderId="0" xfId="2" applyNumberFormat="1" applyFont="1"/>
    <xf numFmtId="0" fontId="19" fillId="6" borderId="0" xfId="1" applyFont="1" applyFill="1" applyAlignment="1">
      <alignment horizontal="center" vertical="center" shrinkToFit="1"/>
    </xf>
    <xf numFmtId="0" fontId="5" fillId="0" borderId="0" xfId="0" applyFont="1" applyAlignment="1">
      <alignment vertical="center"/>
    </xf>
    <xf numFmtId="49" fontId="36" fillId="0" borderId="0" xfId="0" applyNumberFormat="1" applyFont="1" applyAlignment="1">
      <alignment vertical="center" wrapText="1"/>
    </xf>
    <xf numFmtId="0" fontId="3" fillId="4" borderId="11" xfId="0" applyFont="1" applyFill="1" applyBorder="1" applyAlignment="1">
      <alignment horizontal="left" vertical="center"/>
    </xf>
    <xf numFmtId="0" fontId="3" fillId="4" borderId="17" xfId="0" applyFont="1" applyFill="1" applyBorder="1" applyAlignment="1">
      <alignment horizontal="left" vertical="center"/>
    </xf>
    <xf numFmtId="4" fontId="18" fillId="0" borderId="19" xfId="1" applyNumberFormat="1" applyFont="1" applyBorder="1" applyAlignment="1">
      <alignment horizontal="right" vertical="center" shrinkToFit="1"/>
    </xf>
    <xf numFmtId="0" fontId="44" fillId="0" borderId="0" xfId="0" applyFont="1" applyAlignment="1">
      <alignment wrapText="1"/>
    </xf>
    <xf numFmtId="0" fontId="44" fillId="0" borderId="0" xfId="0" applyFont="1"/>
    <xf numFmtId="0" fontId="31" fillId="0" borderId="0" xfId="0" applyFont="1"/>
    <xf numFmtId="0" fontId="31" fillId="0" borderId="0" xfId="0" applyFont="1" applyAlignment="1">
      <alignment horizontal="left" vertical="top"/>
    </xf>
    <xf numFmtId="14" fontId="31" fillId="0" borderId="0" xfId="0" applyNumberFormat="1" applyFont="1" applyAlignment="1">
      <alignment horizontal="left" vertical="top"/>
    </xf>
    <xf numFmtId="0" fontId="31" fillId="0" borderId="0" xfId="0" applyFont="1" applyAlignment="1">
      <alignment horizontal="center"/>
    </xf>
    <xf numFmtId="0" fontId="17" fillId="0" borderId="0" xfId="0" applyFont="1" applyAlignment="1">
      <alignment horizontal="center" vertical="center"/>
    </xf>
    <xf numFmtId="0" fontId="31" fillId="0" borderId="14" xfId="0" applyFont="1" applyBorder="1"/>
    <xf numFmtId="0" fontId="47" fillId="0" borderId="0" xfId="0" applyFont="1" applyAlignment="1">
      <alignment vertical="center"/>
    </xf>
    <xf numFmtId="168" fontId="3" fillId="0" borderId="0" xfId="1" applyNumberFormat="1" applyFont="1"/>
    <xf numFmtId="0" fontId="7" fillId="0" borderId="0" xfId="0" applyFont="1" applyAlignment="1">
      <alignment horizontal="center" vertical="center"/>
    </xf>
    <xf numFmtId="0" fontId="19" fillId="0" borderId="13" xfId="1" applyFont="1" applyBorder="1" applyAlignment="1">
      <alignment vertical="center"/>
    </xf>
    <xf numFmtId="0" fontId="19" fillId="0" borderId="12" xfId="1" applyFont="1" applyBorder="1" applyAlignment="1">
      <alignment vertical="center"/>
    </xf>
    <xf numFmtId="167" fontId="19" fillId="0" borderId="11" xfId="1" applyNumberFormat="1" applyFont="1" applyBorder="1" applyAlignment="1">
      <alignment vertical="center" shrinkToFit="1"/>
    </xf>
    <xf numFmtId="49" fontId="10" fillId="2" borderId="7" xfId="0" applyNumberFormat="1" applyFont="1" applyFill="1" applyBorder="1" applyAlignment="1">
      <alignment horizontal="left" vertical="center"/>
    </xf>
    <xf numFmtId="49" fontId="10" fillId="7" borderId="3" xfId="0" applyNumberFormat="1" applyFont="1" applyFill="1" applyBorder="1" applyAlignment="1">
      <alignment horizontal="left" vertical="center"/>
    </xf>
    <xf numFmtId="0" fontId="17" fillId="7" borderId="3" xfId="0" applyFont="1" applyFill="1" applyBorder="1" applyAlignment="1">
      <alignment horizontal="center" vertical="center" wrapText="1"/>
    </xf>
    <xf numFmtId="49" fontId="17" fillId="7" borderId="3" xfId="0" applyNumberFormat="1" applyFont="1" applyFill="1" applyBorder="1" applyAlignment="1">
      <alignment horizontal="center" vertical="center" shrinkToFit="1"/>
    </xf>
    <xf numFmtId="0" fontId="17" fillId="7" borderId="3" xfId="0" applyFont="1" applyFill="1" applyBorder="1" applyAlignment="1">
      <alignment horizontal="center" vertical="center" shrinkToFit="1"/>
    </xf>
    <xf numFmtId="49" fontId="19" fillId="0" borderId="13" xfId="1" applyNumberFormat="1" applyFont="1" applyBorder="1" applyAlignment="1">
      <alignment vertical="center" wrapText="1" shrinkToFit="1"/>
    </xf>
    <xf numFmtId="49" fontId="7" fillId="7" borderId="35" xfId="0" applyNumberFormat="1" applyFont="1" applyFill="1" applyBorder="1" applyAlignment="1">
      <alignment horizontal="left" vertical="center"/>
    </xf>
    <xf numFmtId="49" fontId="7" fillId="7" borderId="31" xfId="0" applyNumberFormat="1" applyFont="1" applyFill="1" applyBorder="1" applyAlignment="1">
      <alignment horizontal="left" vertical="center"/>
    </xf>
    <xf numFmtId="49" fontId="7" fillId="7" borderId="36" xfId="0" applyNumberFormat="1" applyFont="1" applyFill="1" applyBorder="1" applyAlignment="1">
      <alignment horizontal="left" vertical="center"/>
    </xf>
    <xf numFmtId="0" fontId="19" fillId="10" borderId="12" xfId="1" applyFont="1" applyFill="1" applyBorder="1" applyAlignment="1">
      <alignment vertical="center"/>
    </xf>
    <xf numFmtId="0" fontId="19" fillId="10" borderId="13" xfId="1" applyFont="1" applyFill="1" applyBorder="1" applyAlignment="1">
      <alignment vertical="center"/>
    </xf>
    <xf numFmtId="168" fontId="19" fillId="10" borderId="20" xfId="4" applyNumberFormat="1" applyFont="1" applyFill="1" applyBorder="1" applyAlignment="1" applyProtection="1">
      <alignment horizontal="center" vertical="center" shrinkToFit="1"/>
      <protection locked="0"/>
    </xf>
    <xf numFmtId="4" fontId="17" fillId="7" borderId="35" xfId="0" applyNumberFormat="1" applyFont="1" applyFill="1" applyBorder="1" applyAlignment="1">
      <alignment horizontal="center" vertical="center"/>
    </xf>
    <xf numFmtId="4" fontId="17" fillId="7" borderId="31" xfId="0" applyNumberFormat="1" applyFont="1" applyFill="1" applyBorder="1" applyAlignment="1">
      <alignment horizontal="center" vertical="center"/>
    </xf>
    <xf numFmtId="4" fontId="17" fillId="7" borderId="36" xfId="0" applyNumberFormat="1" applyFont="1" applyFill="1" applyBorder="1" applyAlignment="1">
      <alignment horizontal="center" vertical="center"/>
    </xf>
    <xf numFmtId="49" fontId="7" fillId="7" borderId="35" xfId="0" applyNumberFormat="1" applyFont="1" applyFill="1" applyBorder="1" applyAlignment="1">
      <alignment horizontal="left" vertical="center"/>
    </xf>
    <xf numFmtId="49" fontId="7" fillId="7" borderId="31" xfId="0" applyNumberFormat="1" applyFont="1" applyFill="1" applyBorder="1" applyAlignment="1">
      <alignment horizontal="left" vertical="center"/>
    </xf>
    <xf numFmtId="49" fontId="7" fillId="7" borderId="36" xfId="0" applyNumberFormat="1" applyFont="1" applyFill="1" applyBorder="1" applyAlignment="1">
      <alignment horizontal="left" vertical="center"/>
    </xf>
    <xf numFmtId="0" fontId="25" fillId="0" borderId="0" xfId="0" applyFont="1" applyAlignment="1">
      <alignment horizontal="left" vertical="top"/>
    </xf>
    <xf numFmtId="49" fontId="7" fillId="0" borderId="9" xfId="0" applyNumberFormat="1" applyFont="1" applyBorder="1" applyAlignment="1">
      <alignment horizontal="left" vertical="center"/>
    </xf>
    <xf numFmtId="49" fontId="7" fillId="0" borderId="0" xfId="0" applyNumberFormat="1" applyFont="1" applyAlignment="1">
      <alignment horizontal="left" vertical="center"/>
    </xf>
    <xf numFmtId="49" fontId="7" fillId="0" borderId="5" xfId="0" applyNumberFormat="1" applyFont="1" applyBorder="1" applyAlignment="1">
      <alignment horizontal="left" vertical="center" shrinkToFit="1"/>
    </xf>
    <xf numFmtId="49" fontId="7" fillId="0" borderId="6" xfId="0" applyNumberFormat="1" applyFont="1" applyBorder="1" applyAlignment="1">
      <alignment horizontal="left" vertical="center" shrinkToFit="1"/>
    </xf>
    <xf numFmtId="49" fontId="7" fillId="0" borderId="0" xfId="0" applyNumberFormat="1" applyFont="1" applyAlignment="1">
      <alignment horizontal="left" vertical="center" shrinkToFit="1"/>
    </xf>
    <xf numFmtId="49" fontId="7" fillId="0" borderId="1" xfId="0" applyNumberFormat="1" applyFont="1" applyBorder="1" applyAlignment="1">
      <alignment horizontal="left" vertical="center" shrinkToFit="1"/>
    </xf>
    <xf numFmtId="0" fontId="3" fillId="0" borderId="0" xfId="0" applyFont="1" applyAlignment="1">
      <alignment vertical="center"/>
    </xf>
    <xf numFmtId="0" fontId="38" fillId="0" borderId="0" xfId="0" applyFont="1" applyAlignment="1">
      <alignment vertical="center"/>
    </xf>
    <xf numFmtId="0" fontId="3" fillId="0" borderId="0" xfId="0" applyFont="1" applyAlignment="1">
      <alignment vertical="center" wrapText="1"/>
    </xf>
    <xf numFmtId="49" fontId="36" fillId="0" borderId="0" xfId="0" applyNumberFormat="1" applyFont="1" applyAlignment="1">
      <alignment vertical="center" wrapText="1"/>
    </xf>
    <xf numFmtId="0" fontId="36" fillId="0" borderId="0" xfId="0" applyFont="1" applyAlignment="1">
      <alignment vertical="center"/>
    </xf>
    <xf numFmtId="0" fontId="36" fillId="0" borderId="0" xfId="0" applyFont="1" applyAlignment="1">
      <alignment horizontal="left" vertical="center" wrapText="1" shrinkToFit="1"/>
    </xf>
    <xf numFmtId="0" fontId="36" fillId="0" borderId="0" xfId="0" applyFont="1" applyAlignment="1">
      <alignment horizontal="left" vertical="center" wrapText="1"/>
    </xf>
    <xf numFmtId="0" fontId="36" fillId="0" borderId="0" xfId="0" applyFont="1" applyAlignment="1">
      <alignment vertical="center" wrapText="1"/>
    </xf>
    <xf numFmtId="49" fontId="5" fillId="0" borderId="0" xfId="0" applyNumberFormat="1" applyFont="1" applyAlignment="1">
      <alignment horizontal="center" vertical="center"/>
    </xf>
    <xf numFmtId="14" fontId="33" fillId="0" borderId="0" xfId="0" applyNumberFormat="1" applyFont="1" applyAlignment="1">
      <alignment horizontal="center" vertical="center"/>
    </xf>
    <xf numFmtId="0" fontId="33" fillId="0" borderId="0" xfId="0" applyFont="1" applyAlignment="1">
      <alignment horizontal="center" vertical="center"/>
    </xf>
    <xf numFmtId="0" fontId="5" fillId="0" borderId="0" xfId="0" applyFont="1" applyAlignment="1">
      <alignment vertical="center"/>
    </xf>
    <xf numFmtId="0" fontId="37" fillId="0" borderId="0" xfId="0" applyFont="1" applyAlignment="1">
      <alignment vertical="center"/>
    </xf>
    <xf numFmtId="49" fontId="36" fillId="0" borderId="0" xfId="0" applyNumberFormat="1" applyFont="1" applyAlignment="1">
      <alignment horizontal="left" vertical="center" wrapText="1"/>
    </xf>
    <xf numFmtId="0" fontId="1" fillId="0" borderId="0" xfId="0" applyFont="1" applyAlignment="1">
      <alignment horizontal="left" vertical="top" wrapText="1"/>
    </xf>
    <xf numFmtId="0" fontId="3" fillId="0" borderId="0" xfId="0" applyFont="1" applyAlignment="1">
      <alignment horizontal="center"/>
    </xf>
    <xf numFmtId="0" fontId="16" fillId="0" borderId="0" xfId="0" applyFont="1" applyAlignment="1">
      <alignment horizontal="justify" vertical="center" wrapText="1"/>
    </xf>
    <xf numFmtId="0" fontId="14" fillId="0" borderId="0" xfId="0" applyFont="1"/>
    <xf numFmtId="0" fontId="5" fillId="0" borderId="0" xfId="0" applyFont="1" applyAlignment="1">
      <alignment horizontal="right"/>
    </xf>
    <xf numFmtId="0" fontId="3" fillId="9" borderId="32" xfId="0" applyFont="1" applyFill="1" applyBorder="1" applyAlignment="1" applyProtection="1">
      <alignment horizontal="left"/>
      <protection locked="0"/>
    </xf>
    <xf numFmtId="0" fontId="45" fillId="9" borderId="19" xfId="3" applyFill="1" applyBorder="1" applyAlignment="1" applyProtection="1">
      <alignment horizontal="left"/>
      <protection locked="0"/>
    </xf>
    <xf numFmtId="0" fontId="3" fillId="9" borderId="19" xfId="0" applyFont="1" applyFill="1" applyBorder="1" applyAlignment="1" applyProtection="1">
      <alignment horizontal="left"/>
      <protection locked="0"/>
    </xf>
    <xf numFmtId="0" fontId="4" fillId="9" borderId="23" xfId="0" applyFont="1" applyFill="1" applyBorder="1" applyAlignment="1" applyProtection="1">
      <alignment horizontal="left" shrinkToFit="1"/>
      <protection locked="0"/>
    </xf>
    <xf numFmtId="49" fontId="4" fillId="9" borderId="23" xfId="0" applyNumberFormat="1" applyFont="1" applyFill="1" applyBorder="1" applyAlignment="1" applyProtection="1">
      <alignment horizontal="center"/>
      <protection locked="0"/>
    </xf>
    <xf numFmtId="49" fontId="4" fillId="9" borderId="0" xfId="0" applyNumberFormat="1" applyFont="1" applyFill="1" applyAlignment="1" applyProtection="1">
      <alignment horizontal="center"/>
      <protection locked="0"/>
    </xf>
    <xf numFmtId="0" fontId="4" fillId="0" borderId="32" xfId="0" applyFont="1" applyBorder="1" applyAlignment="1">
      <alignment horizontal="center" shrinkToFit="1"/>
    </xf>
    <xf numFmtId="0" fontId="3" fillId="0" borderId="0" xfId="0" applyFont="1" applyAlignment="1">
      <alignment horizontal="left" vertical="center"/>
    </xf>
    <xf numFmtId="0" fontId="15" fillId="0" borderId="0" xfId="0" applyFont="1" applyAlignment="1">
      <alignment horizontal="left"/>
    </xf>
    <xf numFmtId="0" fontId="3" fillId="0" borderId="0" xfId="0" applyFont="1"/>
    <xf numFmtId="0" fontId="14" fillId="0" borderId="0" xfId="0" applyFont="1" applyAlignment="1">
      <alignment horizontal="left"/>
    </xf>
    <xf numFmtId="0" fontId="41" fillId="0" borderId="0" xfId="0" applyFont="1" applyAlignment="1">
      <alignment horizontal="left"/>
    </xf>
    <xf numFmtId="1" fontId="4" fillId="9" borderId="19" xfId="0" applyNumberFormat="1" applyFont="1" applyFill="1" applyBorder="1" applyAlignment="1" applyProtection="1">
      <alignment horizontal="center"/>
      <protection locked="0"/>
    </xf>
    <xf numFmtId="49" fontId="4" fillId="9" borderId="19" xfId="0" applyNumberFormat="1" applyFont="1" applyFill="1" applyBorder="1" applyAlignment="1" applyProtection="1">
      <alignment horizontal="center"/>
      <protection locked="0"/>
    </xf>
    <xf numFmtId="0" fontId="7" fillId="0" borderId="0" xfId="0" applyFont="1" applyAlignment="1">
      <alignment horizontal="center"/>
    </xf>
    <xf numFmtId="0" fontId="4" fillId="9" borderId="0" xfId="0" applyFont="1" applyFill="1" applyAlignment="1" applyProtection="1">
      <alignment horizontal="left"/>
      <protection locked="0"/>
    </xf>
    <xf numFmtId="0" fontId="4" fillId="9" borderId="19" xfId="0" applyFont="1" applyFill="1" applyBorder="1" applyAlignment="1" applyProtection="1">
      <alignment horizontal="left"/>
      <protection locked="0"/>
    </xf>
    <xf numFmtId="0" fontId="11" fillId="0" borderId="14" xfId="0" applyFont="1" applyBorder="1" applyAlignment="1">
      <alignment horizontal="right"/>
    </xf>
    <xf numFmtId="0" fontId="36" fillId="0" borderId="19" xfId="0" applyFont="1" applyBorder="1" applyAlignment="1">
      <alignment horizontal="left"/>
    </xf>
    <xf numFmtId="0" fontId="11" fillId="0" borderId="15" xfId="0" applyFont="1" applyBorder="1" applyAlignment="1">
      <alignment horizontal="right"/>
    </xf>
    <xf numFmtId="49" fontId="4" fillId="9" borderId="19" xfId="0" applyNumberFormat="1" applyFont="1" applyFill="1" applyBorder="1" applyAlignment="1" applyProtection="1">
      <alignment horizontal="center" shrinkToFit="1"/>
      <protection locked="0"/>
    </xf>
    <xf numFmtId="14" fontId="4" fillId="9" borderId="19" xfId="0" applyNumberFormat="1" applyFont="1" applyFill="1" applyBorder="1" applyAlignment="1" applyProtection="1">
      <alignment horizontal="center"/>
      <protection locked="0"/>
    </xf>
    <xf numFmtId="0" fontId="14" fillId="0" borderId="0" xfId="0" applyFont="1" applyAlignment="1">
      <alignment horizontal="center"/>
    </xf>
    <xf numFmtId="49" fontId="4" fillId="9" borderId="23" xfId="0" applyNumberFormat="1" applyFont="1" applyFill="1" applyBorder="1" applyAlignment="1" applyProtection="1">
      <alignment horizontal="center" shrinkToFit="1"/>
      <protection locked="0"/>
    </xf>
    <xf numFmtId="0" fontId="46" fillId="7" borderId="0" xfId="0" applyFont="1" applyFill="1" applyAlignment="1">
      <alignment horizontal="center" vertical="center"/>
    </xf>
    <xf numFmtId="0" fontId="44" fillId="0" borderId="0" xfId="0" applyFont="1" applyAlignment="1">
      <alignment vertical="top" wrapText="1"/>
    </xf>
    <xf numFmtId="49" fontId="4" fillId="0" borderId="11" xfId="0" applyNumberFormat="1" applyFont="1" applyBorder="1" applyAlignment="1">
      <alignment horizontal="left" vertical="center"/>
    </xf>
    <xf numFmtId="49" fontId="4" fillId="4" borderId="11" xfId="0" applyNumberFormat="1" applyFont="1" applyFill="1" applyBorder="1" applyAlignment="1">
      <alignment horizontal="center" vertical="center"/>
    </xf>
    <xf numFmtId="49" fontId="4" fillId="6" borderId="11" xfId="0" applyNumberFormat="1" applyFont="1" applyFill="1" applyBorder="1" applyAlignment="1">
      <alignment horizontal="left" vertical="center"/>
    </xf>
    <xf numFmtId="49" fontId="3" fillId="4" borderId="11" xfId="0" applyNumberFormat="1" applyFont="1" applyFill="1" applyBorder="1" applyAlignment="1">
      <alignment horizontal="center" vertical="center"/>
    </xf>
    <xf numFmtId="4" fontId="4" fillId="6" borderId="11" xfId="0" applyNumberFormat="1" applyFont="1" applyFill="1" applyBorder="1" applyAlignment="1">
      <alignment horizontal="left" vertical="center"/>
    </xf>
    <xf numFmtId="0" fontId="4" fillId="4" borderId="13" xfId="0" applyFont="1" applyFill="1" applyBorder="1" applyAlignment="1">
      <alignment horizontal="center" vertical="center" wrapText="1" shrinkToFit="1"/>
    </xf>
    <xf numFmtId="0" fontId="4" fillId="4" borderId="10" xfId="0" applyFont="1" applyFill="1" applyBorder="1" applyAlignment="1">
      <alignment horizontal="center" vertical="center" wrapText="1" shrinkToFit="1"/>
    </xf>
    <xf numFmtId="0" fontId="4" fillId="4" borderId="12" xfId="0" applyFont="1" applyFill="1" applyBorder="1" applyAlignment="1">
      <alignment horizontal="center" vertical="center" wrapText="1" shrinkToFit="1"/>
    </xf>
    <xf numFmtId="0" fontId="16" fillId="9" borderId="10" xfId="0" applyFont="1" applyFill="1" applyBorder="1" applyAlignment="1" applyProtection="1">
      <alignment horizontal="center" vertical="center" wrapText="1" shrinkToFit="1"/>
      <protection locked="0"/>
    </xf>
    <xf numFmtId="0" fontId="16" fillId="9" borderId="12" xfId="0" applyFont="1" applyFill="1" applyBorder="1" applyAlignment="1" applyProtection="1">
      <alignment horizontal="center" vertical="center" wrapText="1" shrinkToFit="1"/>
      <protection locked="0"/>
    </xf>
    <xf numFmtId="49" fontId="4" fillId="0" borderId="13" xfId="0" applyNumberFormat="1" applyFont="1" applyBorder="1" applyAlignment="1">
      <alignment horizontal="left" vertical="center"/>
    </xf>
    <xf numFmtId="49" fontId="4" fillId="0" borderId="12" xfId="0" applyNumberFormat="1" applyFont="1" applyBorder="1" applyAlignment="1">
      <alignment horizontal="left" vertical="center"/>
    </xf>
    <xf numFmtId="0" fontId="4" fillId="4" borderId="17" xfId="0" applyFont="1" applyFill="1" applyBorder="1" applyAlignment="1">
      <alignment horizontal="center" vertical="center"/>
    </xf>
    <xf numFmtId="0" fontId="4" fillId="4" borderId="18" xfId="0" applyFont="1" applyFill="1" applyBorder="1" applyAlignment="1">
      <alignment horizontal="center" vertical="center"/>
    </xf>
    <xf numFmtId="0" fontId="4" fillId="4" borderId="21" xfId="0" applyFont="1" applyFill="1" applyBorder="1" applyAlignment="1">
      <alignment horizontal="center" vertical="center"/>
    </xf>
    <xf numFmtId="0" fontId="26" fillId="4" borderId="17" xfId="0" applyFont="1" applyFill="1" applyBorder="1" applyAlignment="1">
      <alignment horizontal="center" vertical="center" wrapText="1" shrinkToFit="1"/>
    </xf>
    <xf numFmtId="0" fontId="26" fillId="4" borderId="21" xfId="0" applyFont="1" applyFill="1" applyBorder="1" applyAlignment="1">
      <alignment horizontal="center" vertical="center" shrinkToFit="1"/>
    </xf>
    <xf numFmtId="0" fontId="4" fillId="4" borderId="17" xfId="0" applyFont="1" applyFill="1" applyBorder="1" applyAlignment="1">
      <alignment horizontal="center" vertical="center" wrapText="1" shrinkToFit="1"/>
    </xf>
    <xf numFmtId="0" fontId="4" fillId="4" borderId="21" xfId="0" applyFont="1" applyFill="1" applyBorder="1" applyAlignment="1">
      <alignment horizontal="center" vertical="center" shrinkToFit="1"/>
    </xf>
    <xf numFmtId="0" fontId="4" fillId="4" borderId="17" xfId="0" applyFont="1" applyFill="1" applyBorder="1" applyAlignment="1">
      <alignment horizontal="center" vertical="center" wrapText="1"/>
    </xf>
    <xf numFmtId="0" fontId="4" fillId="4" borderId="18" xfId="0" applyFont="1" applyFill="1" applyBorder="1" applyAlignment="1">
      <alignment horizontal="center" vertical="center" wrapText="1"/>
    </xf>
    <xf numFmtId="0" fontId="4" fillId="4" borderId="21" xfId="0" applyFont="1" applyFill="1" applyBorder="1" applyAlignment="1">
      <alignment horizontal="center" vertical="center" wrapText="1"/>
    </xf>
    <xf numFmtId="0" fontId="4" fillId="4" borderId="17" xfId="0" applyFont="1" applyFill="1" applyBorder="1" applyAlignment="1">
      <alignment horizontal="center" vertical="center" shrinkToFit="1"/>
    </xf>
    <xf numFmtId="0" fontId="4" fillId="4" borderId="18" xfId="0" applyFont="1" applyFill="1" applyBorder="1" applyAlignment="1">
      <alignment horizontal="center" vertical="center" shrinkToFit="1"/>
    </xf>
    <xf numFmtId="0" fontId="4" fillId="4" borderId="17" xfId="0" applyFont="1" applyFill="1" applyBorder="1" applyAlignment="1">
      <alignment horizontal="center" vertical="center" textRotation="90" wrapText="1" shrinkToFit="1"/>
    </xf>
    <xf numFmtId="0" fontId="4" fillId="4" borderId="18" xfId="0" applyFont="1" applyFill="1" applyBorder="1" applyAlignment="1">
      <alignment horizontal="center" vertical="center" textRotation="90" wrapText="1" shrinkToFit="1"/>
    </xf>
    <xf numFmtId="0" fontId="4" fillId="4" borderId="21" xfId="0" applyFont="1" applyFill="1" applyBorder="1" applyAlignment="1">
      <alignment horizontal="center" vertical="center" textRotation="90" wrapText="1" shrinkToFit="1"/>
    </xf>
    <xf numFmtId="0" fontId="26" fillId="4" borderId="21" xfId="0" applyFont="1" applyFill="1" applyBorder="1" applyAlignment="1">
      <alignment horizontal="center" vertical="center" wrapText="1" shrinkToFit="1"/>
    </xf>
    <xf numFmtId="0" fontId="16" fillId="4" borderId="13" xfId="0" applyFont="1" applyFill="1" applyBorder="1" applyAlignment="1">
      <alignment horizontal="center" vertical="center" shrinkToFit="1"/>
    </xf>
    <xf numFmtId="0" fontId="16" fillId="4" borderId="10" xfId="0" applyFont="1" applyFill="1" applyBorder="1" applyAlignment="1">
      <alignment horizontal="center" vertical="center" shrinkToFit="1"/>
    </xf>
    <xf numFmtId="14" fontId="4" fillId="4" borderId="33" xfId="0" applyNumberFormat="1" applyFont="1" applyFill="1" applyBorder="1" applyAlignment="1">
      <alignment horizontal="center" vertical="center" shrinkToFit="1"/>
    </xf>
    <xf numFmtId="14" fontId="4" fillId="4" borderId="14" xfId="0" applyNumberFormat="1" applyFont="1" applyFill="1" applyBorder="1" applyAlignment="1">
      <alignment horizontal="center" vertical="center" shrinkToFit="1"/>
    </xf>
    <xf numFmtId="14" fontId="4" fillId="4" borderId="24" xfId="0" applyNumberFormat="1" applyFont="1" applyFill="1" applyBorder="1" applyAlignment="1">
      <alignment horizontal="center" vertical="center" shrinkToFit="1"/>
    </xf>
    <xf numFmtId="0" fontId="34" fillId="4" borderId="17" xfId="0" applyFont="1" applyFill="1" applyBorder="1" applyAlignment="1">
      <alignment horizontal="center" vertical="center" wrapText="1" shrinkToFit="1"/>
    </xf>
    <xf numFmtId="0" fontId="34" fillId="4" borderId="18" xfId="0" applyFont="1" applyFill="1" applyBorder="1" applyAlignment="1">
      <alignment horizontal="center" vertical="center" wrapText="1" shrinkToFit="1"/>
    </xf>
    <xf numFmtId="0" fontId="34" fillId="4" borderId="21" xfId="0" applyFont="1" applyFill="1" applyBorder="1" applyAlignment="1">
      <alignment horizontal="center" vertical="center" wrapText="1" shrinkToFit="1"/>
    </xf>
    <xf numFmtId="0" fontId="26" fillId="4" borderId="18" xfId="0" applyFont="1" applyFill="1" applyBorder="1" applyAlignment="1">
      <alignment horizontal="center" vertical="center" wrapText="1" shrinkToFit="1"/>
    </xf>
    <xf numFmtId="0" fontId="16" fillId="4" borderId="13" xfId="0" applyFont="1" applyFill="1" applyBorder="1" applyAlignment="1">
      <alignment horizontal="center" shrinkToFit="1"/>
    </xf>
    <xf numFmtId="0" fontId="16" fillId="4" borderId="10" xfId="0" applyFont="1" applyFill="1" applyBorder="1" applyAlignment="1">
      <alignment horizontal="center" shrinkToFit="1"/>
    </xf>
    <xf numFmtId="0" fontId="16" fillId="4" borderId="12" xfId="0" applyFont="1" applyFill="1" applyBorder="1" applyAlignment="1">
      <alignment horizontal="center" shrinkToFit="1"/>
    </xf>
    <xf numFmtId="49" fontId="7" fillId="0" borderId="28" xfId="0" applyNumberFormat="1" applyFont="1" applyBorder="1" applyAlignment="1">
      <alignment horizontal="center" vertical="top" wrapText="1"/>
    </xf>
    <xf numFmtId="49" fontId="7" fillId="0" borderId="15" xfId="0" applyNumberFormat="1" applyFont="1" applyBorder="1" applyAlignment="1">
      <alignment horizontal="center" vertical="top"/>
    </xf>
    <xf numFmtId="49" fontId="7" fillId="0" borderId="16" xfId="0" applyNumberFormat="1" applyFont="1" applyBorder="1" applyAlignment="1">
      <alignment horizontal="center" vertical="top"/>
    </xf>
    <xf numFmtId="49" fontId="7" fillId="0" borderId="33" xfId="0" applyNumberFormat="1" applyFont="1" applyBorder="1" applyAlignment="1">
      <alignment horizontal="center" vertical="top"/>
    </xf>
    <xf numFmtId="49" fontId="7" fillId="0" borderId="14" xfId="0" applyNumberFormat="1" applyFont="1" applyBorder="1" applyAlignment="1">
      <alignment horizontal="center" vertical="top"/>
    </xf>
    <xf numFmtId="49" fontId="7" fillId="0" borderId="24" xfId="0" applyNumberFormat="1" applyFont="1" applyBorder="1" applyAlignment="1">
      <alignment horizontal="center" vertical="top"/>
    </xf>
    <xf numFmtId="4" fontId="3" fillId="9" borderId="14" xfId="0" applyNumberFormat="1" applyFont="1" applyFill="1" applyBorder="1" applyAlignment="1" applyProtection="1">
      <alignment horizontal="right" vertical="top"/>
      <protection locked="0"/>
    </xf>
    <xf numFmtId="4" fontId="3" fillId="9" borderId="10" xfId="0" applyNumberFormat="1" applyFont="1" applyFill="1" applyBorder="1" applyAlignment="1" applyProtection="1">
      <alignment horizontal="right" vertical="top"/>
      <protection locked="0"/>
    </xf>
    <xf numFmtId="11" fontId="3" fillId="0" borderId="0" xfId="0" applyNumberFormat="1" applyFont="1" applyAlignment="1">
      <alignment horizontal="left" vertical="top" wrapText="1"/>
    </xf>
    <xf numFmtId="11" fontId="3" fillId="0" borderId="0" xfId="0" applyNumberFormat="1" applyFont="1" applyAlignment="1">
      <alignment vertical="top" wrapText="1"/>
    </xf>
    <xf numFmtId="11" fontId="3" fillId="0" borderId="0" xfId="0" applyNumberFormat="1" applyFont="1" applyAlignment="1">
      <alignment vertical="top"/>
    </xf>
    <xf numFmtId="11" fontId="4" fillId="0" borderId="0" xfId="0" applyNumberFormat="1" applyFont="1" applyAlignment="1">
      <alignment vertical="top" wrapText="1"/>
    </xf>
    <xf numFmtId="14" fontId="3" fillId="9" borderId="14" xfId="0" applyNumberFormat="1" applyFont="1" applyFill="1" applyBorder="1" applyAlignment="1" applyProtection="1">
      <alignment horizontal="center" vertical="top"/>
      <protection locked="0"/>
    </xf>
    <xf numFmtId="165" fontId="3" fillId="0" borderId="0" xfId="0" applyNumberFormat="1" applyFont="1" applyAlignment="1">
      <alignment horizontal="left" vertical="top"/>
    </xf>
    <xf numFmtId="4" fontId="3" fillId="9" borderId="14" xfId="0" applyNumberFormat="1" applyFont="1" applyFill="1" applyBorder="1" applyAlignment="1" applyProtection="1">
      <alignment horizontal="center" vertical="top" shrinkToFit="1"/>
      <protection locked="0"/>
    </xf>
    <xf numFmtId="4" fontId="3" fillId="9" borderId="14" xfId="0" applyNumberFormat="1" applyFont="1" applyFill="1" applyBorder="1" applyAlignment="1" applyProtection="1">
      <alignment horizontal="right" vertical="top" wrapText="1"/>
      <protection locked="0"/>
    </xf>
    <xf numFmtId="14" fontId="3" fillId="9" borderId="10" xfId="0" applyNumberFormat="1" applyFont="1" applyFill="1" applyBorder="1" applyAlignment="1" applyProtection="1">
      <alignment horizontal="center" vertical="top"/>
      <protection locked="0"/>
    </xf>
    <xf numFmtId="11" fontId="3" fillId="0" borderId="0" xfId="0" applyNumberFormat="1" applyFont="1" applyAlignment="1">
      <alignment horizontal="left" vertical="top"/>
    </xf>
    <xf numFmtId="0" fontId="4" fillId="0" borderId="0" xfId="0" applyFont="1" applyAlignment="1">
      <alignment horizontal="left" vertical="top" wrapText="1"/>
    </xf>
    <xf numFmtId="0" fontId="3" fillId="0" borderId="0" xfId="0" applyFont="1" applyAlignment="1">
      <alignment horizontal="left" vertical="top" wrapText="1"/>
    </xf>
    <xf numFmtId="0" fontId="3" fillId="0" borderId="0" xfId="0" applyFont="1" applyAlignment="1">
      <alignment horizontal="right" vertical="top"/>
    </xf>
    <xf numFmtId="4" fontId="4" fillId="0" borderId="0" xfId="0" applyNumberFormat="1" applyFont="1" applyAlignment="1">
      <alignment horizontal="center" vertical="top" wrapText="1"/>
    </xf>
    <xf numFmtId="14" fontId="4" fillId="9" borderId="24" xfId="0" applyNumberFormat="1" applyFont="1" applyFill="1" applyBorder="1" applyAlignment="1" applyProtection="1">
      <alignment horizontal="center" vertical="top" shrinkToFit="1"/>
      <protection locked="0"/>
    </xf>
    <xf numFmtId="14" fontId="4" fillId="9" borderId="21" xfId="0" applyNumberFormat="1" applyFont="1" applyFill="1" applyBorder="1" applyAlignment="1" applyProtection="1">
      <alignment horizontal="center" vertical="top" shrinkToFit="1"/>
      <protection locked="0"/>
    </xf>
    <xf numFmtId="14" fontId="4" fillId="9" borderId="33" xfId="0" applyNumberFormat="1" applyFont="1" applyFill="1" applyBorder="1" applyAlignment="1" applyProtection="1">
      <alignment horizontal="center" vertical="top" shrinkToFit="1"/>
      <protection locked="0"/>
    </xf>
    <xf numFmtId="14" fontId="32" fillId="0" borderId="14" xfId="0" applyNumberFormat="1" applyFont="1" applyBorder="1" applyAlignment="1">
      <alignment horizontal="center" vertical="top" shrinkToFit="1"/>
    </xf>
    <xf numFmtId="11" fontId="4" fillId="0" borderId="0" xfId="0" applyNumberFormat="1" applyFont="1" applyAlignment="1">
      <alignment horizontal="left" vertical="top" wrapText="1"/>
    </xf>
    <xf numFmtId="4" fontId="3" fillId="0" borderId="14" xfId="0" applyNumberFormat="1" applyFont="1" applyBorder="1" applyAlignment="1">
      <alignment horizontal="right" vertical="top"/>
    </xf>
    <xf numFmtId="11" fontId="4" fillId="0" borderId="0" xfId="0" applyNumberFormat="1" applyFont="1" applyAlignment="1">
      <alignment horizontal="right" vertical="top" wrapText="1"/>
    </xf>
    <xf numFmtId="4" fontId="4" fillId="0" borderId="34" xfId="0" applyNumberFormat="1" applyFont="1" applyBorder="1" applyAlignment="1">
      <alignment horizontal="right" vertical="top"/>
    </xf>
    <xf numFmtId="0" fontId="5" fillId="0" borderId="0" xfId="0" applyFont="1" applyAlignment="1">
      <alignment horizontal="left" vertical="top" wrapText="1"/>
    </xf>
    <xf numFmtId="0" fontId="0" fillId="0" borderId="0" xfId="0" applyAlignment="1">
      <alignment vertical="top"/>
    </xf>
    <xf numFmtId="4" fontId="16" fillId="2" borderId="13" xfId="0" applyNumberFormat="1" applyFont="1" applyFill="1" applyBorder="1" applyAlignment="1">
      <alignment horizontal="right" vertical="top" shrinkToFit="1"/>
    </xf>
    <xf numFmtId="4" fontId="16" fillId="2" borderId="12" xfId="0" applyNumberFormat="1" applyFont="1" applyFill="1" applyBorder="1" applyAlignment="1">
      <alignment horizontal="right" vertical="top" shrinkToFit="1"/>
    </xf>
    <xf numFmtId="4" fontId="14" fillId="9" borderId="11" xfId="0" applyNumberFormat="1" applyFont="1" applyFill="1" applyBorder="1" applyAlignment="1">
      <alignment horizontal="right" vertical="top" shrinkToFit="1"/>
    </xf>
    <xf numFmtId="0" fontId="3" fillId="0" borderId="15" xfId="0" applyFont="1" applyBorder="1" applyAlignment="1">
      <alignment horizontal="right" vertical="top"/>
    </xf>
    <xf numFmtId="49" fontId="16" fillId="0" borderId="11" xfId="0" applyNumberFormat="1" applyFont="1" applyBorder="1" applyAlignment="1">
      <alignment horizontal="left" vertical="top" wrapText="1"/>
    </xf>
    <xf numFmtId="4" fontId="14" fillId="9" borderId="11" xfId="0" applyNumberFormat="1" applyFont="1" applyFill="1" applyBorder="1" applyAlignment="1" applyProtection="1">
      <alignment horizontal="right" vertical="top" shrinkToFit="1"/>
      <protection locked="0"/>
    </xf>
    <xf numFmtId="11" fontId="16" fillId="2" borderId="13" xfId="0" applyNumberFormat="1" applyFont="1" applyFill="1" applyBorder="1" applyAlignment="1">
      <alignment horizontal="right" vertical="top"/>
    </xf>
    <xf numFmtId="11" fontId="16" fillId="2" borderId="10" xfId="0" applyNumberFormat="1" applyFont="1" applyFill="1" applyBorder="1" applyAlignment="1">
      <alignment horizontal="right" vertical="top"/>
    </xf>
    <xf numFmtId="11" fontId="16" fillId="2" borderId="12" xfId="0" applyNumberFormat="1" applyFont="1" applyFill="1" applyBorder="1" applyAlignment="1">
      <alignment horizontal="right" vertical="top"/>
    </xf>
    <xf numFmtId="10" fontId="14" fillId="9" borderId="11" xfId="0" applyNumberFormat="1" applyFont="1" applyFill="1" applyBorder="1" applyAlignment="1" applyProtection="1">
      <alignment horizontal="right" vertical="top" shrinkToFit="1"/>
      <protection locked="0"/>
    </xf>
    <xf numFmtId="11" fontId="5" fillId="0" borderId="0" xfId="0" applyNumberFormat="1" applyFont="1" applyAlignment="1">
      <alignment horizontal="left" vertical="top" wrapText="1"/>
    </xf>
    <xf numFmtId="49" fontId="14" fillId="9" borderId="13" xfId="0" applyNumberFormat="1" applyFont="1" applyFill="1" applyBorder="1" applyAlignment="1" applyProtection="1">
      <alignment horizontal="left" vertical="top" shrinkToFit="1"/>
      <protection locked="0"/>
    </xf>
    <xf numFmtId="49" fontId="14" fillId="9" borderId="10" xfId="0" applyNumberFormat="1" applyFont="1" applyFill="1" applyBorder="1" applyAlignment="1" applyProtection="1">
      <alignment horizontal="left" vertical="top" shrinkToFit="1"/>
      <protection locked="0"/>
    </xf>
    <xf numFmtId="49" fontId="14" fillId="9" borderId="12" xfId="0" applyNumberFormat="1" applyFont="1" applyFill="1" applyBorder="1" applyAlignment="1" applyProtection="1">
      <alignment horizontal="left" vertical="top" shrinkToFit="1"/>
      <protection locked="0"/>
    </xf>
    <xf numFmtId="49" fontId="5" fillId="0" borderId="0" xfId="0" applyNumberFormat="1" applyFont="1" applyAlignment="1">
      <alignment vertical="top"/>
    </xf>
    <xf numFmtId="49" fontId="16" fillId="2" borderId="28" xfId="0" applyNumberFormat="1" applyFont="1" applyFill="1" applyBorder="1" applyAlignment="1">
      <alignment horizontal="left" vertical="top" shrinkToFit="1"/>
    </xf>
    <xf numFmtId="49" fontId="16" fillId="2" borderId="15" xfId="0" applyNumberFormat="1" applyFont="1" applyFill="1" applyBorder="1" applyAlignment="1">
      <alignment horizontal="left" vertical="top" shrinkToFit="1"/>
    </xf>
    <xf numFmtId="49" fontId="16" fillId="2" borderId="16" xfId="0" applyNumberFormat="1" applyFont="1" applyFill="1" applyBorder="1" applyAlignment="1">
      <alignment horizontal="left" vertical="top" shrinkToFit="1"/>
    </xf>
    <xf numFmtId="0" fontId="16" fillId="2" borderId="28" xfId="0" applyFont="1" applyFill="1" applyBorder="1" applyAlignment="1">
      <alignment horizontal="center" vertical="top" shrinkToFit="1"/>
    </xf>
    <xf numFmtId="0" fontId="16" fillId="2" borderId="16" xfId="0" applyFont="1" applyFill="1" applyBorder="1" applyAlignment="1">
      <alignment horizontal="center" vertical="top" shrinkToFit="1"/>
    </xf>
    <xf numFmtId="0" fontId="16" fillId="2" borderId="9" xfId="0" applyFont="1" applyFill="1" applyBorder="1" applyAlignment="1">
      <alignment horizontal="center" vertical="top" shrinkToFit="1"/>
    </xf>
    <xf numFmtId="0" fontId="16" fillId="2" borderId="1" xfId="0" applyFont="1" applyFill="1" applyBorder="1" applyAlignment="1">
      <alignment horizontal="center" vertical="top" shrinkToFit="1"/>
    </xf>
    <xf numFmtId="4" fontId="14" fillId="9" borderId="13" xfId="0" applyNumberFormat="1" applyFont="1" applyFill="1" applyBorder="1" applyAlignment="1" applyProtection="1">
      <alignment horizontal="right" vertical="top" shrinkToFit="1"/>
      <protection locked="0"/>
    </xf>
    <xf numFmtId="4" fontId="14" fillId="9" borderId="12" xfId="0" applyNumberFormat="1" applyFont="1" applyFill="1" applyBorder="1" applyAlignment="1" applyProtection="1">
      <alignment horizontal="right" vertical="top" shrinkToFit="1"/>
      <protection locked="0"/>
    </xf>
    <xf numFmtId="167" fontId="19" fillId="10" borderId="13" xfId="1" applyNumberFormat="1" applyFont="1" applyFill="1" applyBorder="1" applyAlignment="1">
      <alignment horizontal="center"/>
    </xf>
    <xf numFmtId="167" fontId="19" fillId="10" borderId="10" xfId="1" applyNumberFormat="1" applyFont="1" applyFill="1" applyBorder="1" applyAlignment="1">
      <alignment horizontal="center"/>
    </xf>
    <xf numFmtId="167" fontId="19" fillId="10" borderId="12" xfId="1" applyNumberFormat="1" applyFont="1" applyFill="1" applyBorder="1" applyAlignment="1">
      <alignment horizontal="center"/>
    </xf>
    <xf numFmtId="164" fontId="16" fillId="0" borderId="0" xfId="2" applyNumberFormat="1" applyFont="1" applyAlignment="1">
      <alignment horizontal="right"/>
    </xf>
    <xf numFmtId="3" fontId="14" fillId="0" borderId="0" xfId="2" applyNumberFormat="1" applyFont="1" applyAlignment="1">
      <alignment horizontal="center" vertical="center"/>
    </xf>
    <xf numFmtId="49" fontId="14" fillId="0" borderId="0" xfId="2" applyNumberFormat="1" applyFont="1" applyAlignment="1">
      <alignment horizontal="right" vertical="center"/>
    </xf>
    <xf numFmtId="167" fontId="19" fillId="0" borderId="13" xfId="1" applyNumberFormat="1" applyFont="1" applyBorder="1" applyAlignment="1">
      <alignment horizontal="center"/>
    </xf>
    <xf numFmtId="167" fontId="19" fillId="0" borderId="10" xfId="1" applyNumberFormat="1" applyFont="1" applyBorder="1" applyAlignment="1">
      <alignment horizontal="center"/>
    </xf>
    <xf numFmtId="167" fontId="19" fillId="0" borderId="12" xfId="1" applyNumberFormat="1" applyFont="1" applyBorder="1" applyAlignment="1">
      <alignment horizontal="center"/>
    </xf>
    <xf numFmtId="164" fontId="7" fillId="11" borderId="13" xfId="2" applyNumberFormat="1" applyFont="1" applyFill="1" applyBorder="1" applyAlignment="1">
      <alignment horizontal="center"/>
    </xf>
    <xf numFmtId="164" fontId="7" fillId="11" borderId="10" xfId="2" applyNumberFormat="1" applyFont="1" applyFill="1" applyBorder="1" applyAlignment="1">
      <alignment horizontal="center"/>
    </xf>
    <xf numFmtId="164" fontId="7" fillId="11" borderId="12" xfId="2" applyNumberFormat="1" applyFont="1" applyFill="1" applyBorder="1" applyAlignment="1">
      <alignment horizontal="center"/>
    </xf>
    <xf numFmtId="49" fontId="14" fillId="0" borderId="0" xfId="2" applyNumberFormat="1" applyFont="1" applyAlignment="1">
      <alignment horizontal="center"/>
    </xf>
    <xf numFmtId="49" fontId="19" fillId="0" borderId="13" xfId="1" applyNumberFormat="1" applyFont="1" applyBorder="1" applyAlignment="1">
      <alignment vertical="center" shrinkToFit="1"/>
    </xf>
    <xf numFmtId="49" fontId="19" fillId="0" borderId="10" xfId="1" applyNumberFormat="1" applyFont="1" applyBorder="1" applyAlignment="1">
      <alignment vertical="center" shrinkToFit="1"/>
    </xf>
    <xf numFmtId="49" fontId="19" fillId="0" borderId="33" xfId="1" applyNumberFormat="1" applyFont="1" applyBorder="1" applyAlignment="1">
      <alignment vertical="center" shrinkToFit="1"/>
    </xf>
    <xf numFmtId="49" fontId="19" fillId="0" borderId="14" xfId="1" applyNumberFormat="1" applyFont="1" applyBorder="1" applyAlignment="1">
      <alignment vertical="center" shrinkToFit="1"/>
    </xf>
    <xf numFmtId="49" fontId="19" fillId="0" borderId="12" xfId="1" applyNumberFormat="1" applyFont="1" applyBorder="1" applyAlignment="1">
      <alignment vertical="center" shrinkToFit="1"/>
    </xf>
    <xf numFmtId="49" fontId="19" fillId="0" borderId="9" xfId="1" applyNumberFormat="1" applyFont="1" applyBorder="1" applyAlignment="1">
      <alignment vertical="center" shrinkToFit="1"/>
    </xf>
    <xf numFmtId="49" fontId="19" fillId="0" borderId="0" xfId="1" applyNumberFormat="1" applyFont="1" applyAlignment="1">
      <alignment vertical="center" shrinkToFit="1"/>
    </xf>
    <xf numFmtId="0" fontId="19" fillId="6" borderId="15" xfId="1" applyFont="1" applyFill="1" applyBorder="1" applyAlignment="1">
      <alignment vertical="center"/>
    </xf>
    <xf numFmtId="0" fontId="19" fillId="6" borderId="0" xfId="1" applyFont="1" applyFill="1" applyAlignment="1">
      <alignment vertical="center"/>
    </xf>
    <xf numFmtId="0" fontId="19" fillId="6" borderId="14" xfId="1" applyFont="1" applyFill="1" applyBorder="1" applyAlignment="1">
      <alignment vertical="center"/>
    </xf>
    <xf numFmtId="49" fontId="18" fillId="6" borderId="28" xfId="1" applyNumberFormat="1" applyFont="1" applyFill="1" applyBorder="1"/>
    <xf numFmtId="49" fontId="18" fillId="6" borderId="9" xfId="1" applyNumberFormat="1" applyFont="1" applyFill="1" applyBorder="1"/>
    <xf numFmtId="49" fontId="18" fillId="6" borderId="33" xfId="1" applyNumberFormat="1" applyFont="1" applyFill="1" applyBorder="1"/>
    <xf numFmtId="0" fontId="19" fillId="3" borderId="10" xfId="1" applyFont="1" applyFill="1" applyBorder="1" applyAlignment="1">
      <alignment vertical="center" shrinkToFit="1"/>
    </xf>
    <xf numFmtId="0" fontId="1" fillId="0" borderId="10" xfId="0" applyFont="1" applyBorder="1" applyAlignment="1">
      <alignment vertical="center" shrinkToFit="1"/>
    </xf>
    <xf numFmtId="0" fontId="1" fillId="0" borderId="12" xfId="0" applyFont="1" applyBorder="1" applyAlignment="1">
      <alignment vertical="center" shrinkToFit="1"/>
    </xf>
  </cellXfs>
  <cellStyles count="5">
    <cellStyle name="Link" xfId="3" builtinId="8"/>
    <cellStyle name="Prozent" xfId="4" builtinId="5"/>
    <cellStyle name="Standard" xfId="0" builtinId="0"/>
    <cellStyle name="Standard_Kalkulation Suedbayern" xfId="1" xr:uid="{00000000-0005-0000-0000-000001000000}"/>
    <cellStyle name="Standard_Tabelle leer"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Drop" dropLines="5" dropStyle="combo" dx="16" fmlaLink="Daten!$B$1" fmlaRange="Daten!$A$2:$A$6" noThreeD="1" sel="1" val="0"/>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Drop" dropLines="25" dropStyle="combo" dx="16" fmlaLink="Daten!$B$9" fmlaRange="Daten!$A$10:$A$34" noThreeD="1" sel="1" val="0"/>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19</xdr:row>
          <xdr:rowOff>209550</xdr:rowOff>
        </xdr:from>
        <xdr:to>
          <xdr:col>9</xdr:col>
          <xdr:colOff>9525</xdr:colOff>
          <xdr:row>20</xdr:row>
          <xdr:rowOff>333375</xdr:rowOff>
        </xdr:to>
        <xdr:sp macro="" textlink="">
          <xdr:nvSpPr>
            <xdr:cNvPr id="10251" name="Drop Down 11" hidden="1">
              <a:extLst>
                <a:ext uri="{63B3BB69-23CF-44E3-9099-C40C66FF867C}">
                  <a14:compatExt spid="_x0000_s10251"/>
                </a:ext>
                <a:ext uri="{FF2B5EF4-FFF2-40B4-BE49-F238E27FC236}">
                  <a16:creationId xmlns:a16="http://schemas.microsoft.com/office/drawing/2014/main" id="{00000000-0008-0000-0100-00000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30</xdr:row>
          <xdr:rowOff>152400</xdr:rowOff>
        </xdr:from>
        <xdr:to>
          <xdr:col>8</xdr:col>
          <xdr:colOff>1304925</xdr:colOff>
          <xdr:row>32</xdr:row>
          <xdr:rowOff>57150</xdr:rowOff>
        </xdr:to>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100-00003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Die Leistung wird neu/geändert angeboten.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47625</xdr:rowOff>
        </xdr:from>
        <xdr:to>
          <xdr:col>8</xdr:col>
          <xdr:colOff>114300</xdr:colOff>
          <xdr:row>36</xdr:row>
          <xdr:rowOff>19050</xdr:rowOff>
        </xdr:to>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100-00004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liegt bereits vor.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314325</xdr:colOff>
          <xdr:row>35</xdr:row>
          <xdr:rowOff>57150</xdr:rowOff>
        </xdr:from>
        <xdr:to>
          <xdr:col>8</xdr:col>
          <xdr:colOff>1123950</xdr:colOff>
          <xdr:row>36</xdr:row>
          <xdr:rowOff>38100</xdr:rowOff>
        </xdr:to>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100-00004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liegt neu/geändert vor.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57150</xdr:rowOff>
        </xdr:from>
        <xdr:to>
          <xdr:col>8</xdr:col>
          <xdr:colOff>1276350</xdr:colOff>
          <xdr:row>37</xdr:row>
          <xdr:rowOff>38100</xdr:rowOff>
        </xdr:to>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100-00004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liegt in schriftlicher Form noch nicht vor.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38</xdr:row>
          <xdr:rowOff>57150</xdr:rowOff>
        </xdr:from>
        <xdr:to>
          <xdr:col>8</xdr:col>
          <xdr:colOff>828675</xdr:colOff>
          <xdr:row>39</xdr:row>
          <xdr:rowOff>38100</xdr:rowOff>
        </xdr:to>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100-00005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Qualitätsentwicklungsbeschreibung Anl. 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39</xdr:row>
          <xdr:rowOff>57150</xdr:rowOff>
        </xdr:from>
        <xdr:to>
          <xdr:col>7</xdr:col>
          <xdr:colOff>171450</xdr:colOff>
          <xdr:row>40</xdr:row>
          <xdr:rowOff>38100</xdr:rowOff>
        </xdr:to>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100-00005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Betriebserlaubnis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40</xdr:row>
          <xdr:rowOff>38100</xdr:rowOff>
        </xdr:from>
        <xdr:to>
          <xdr:col>8</xdr:col>
          <xdr:colOff>419100</xdr:colOff>
          <xdr:row>41</xdr:row>
          <xdr:rowOff>19050</xdr:rowOff>
        </xdr:to>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100-00005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Aktuelle Betriebserlaubnis liegt bereits vor.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41</xdr:row>
          <xdr:rowOff>0</xdr:rowOff>
        </xdr:from>
        <xdr:to>
          <xdr:col>9</xdr:col>
          <xdr:colOff>85725</xdr:colOff>
          <xdr:row>42</xdr:row>
          <xdr:rowOff>38100</xdr:rowOff>
        </xdr:to>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100-00005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Aktuelle Betriebserlaubnis liegt nicht/noch nicht vor und wird nachgereicht.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42</xdr:row>
          <xdr:rowOff>57150</xdr:rowOff>
        </xdr:from>
        <xdr:to>
          <xdr:col>8</xdr:col>
          <xdr:colOff>1714500</xdr:colOff>
          <xdr:row>43</xdr:row>
          <xdr:rowOff>38100</xdr:rowOff>
        </xdr:to>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100-00005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Beitrittserklärung § 78 e Abs. 3 SGB VIII gegenüber Landesverband.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209550</xdr:colOff>
          <xdr:row>43</xdr:row>
          <xdr:rowOff>38100</xdr:rowOff>
        </xdr:from>
        <xdr:to>
          <xdr:col>6</xdr:col>
          <xdr:colOff>771525</xdr:colOff>
          <xdr:row>44</xdr:row>
          <xdr:rowOff>19050</xdr:rowOff>
        </xdr:to>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100-00005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Beitrittserklärung liegt bereits vor.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29</xdr:row>
          <xdr:rowOff>152400</xdr:rowOff>
        </xdr:from>
        <xdr:to>
          <xdr:col>8</xdr:col>
          <xdr:colOff>1514475</xdr:colOff>
          <xdr:row>31</xdr:row>
          <xdr:rowOff>57150</xdr:rowOff>
        </xdr:to>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100-00005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Die Leistung wird wie bisher angeboten.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304800</xdr:colOff>
          <xdr:row>32</xdr:row>
          <xdr:rowOff>19050</xdr:rowOff>
        </xdr:from>
        <xdr:to>
          <xdr:col>8</xdr:col>
          <xdr:colOff>1047750</xdr:colOff>
          <xdr:row>33</xdr:row>
          <xdr:rowOff>9525</xdr:rowOff>
        </xdr:to>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100-00005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Die Qualität wird wie bisher angeboten.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295275</xdr:colOff>
          <xdr:row>34</xdr:row>
          <xdr:rowOff>38100</xdr:rowOff>
        </xdr:from>
        <xdr:to>
          <xdr:col>8</xdr:col>
          <xdr:colOff>1333500</xdr:colOff>
          <xdr:row>35</xdr:row>
          <xdr:rowOff>19050</xdr:rowOff>
        </xdr:to>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100-00005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Die Qualität wird geändert/neu angeboten.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xdr:row>
          <xdr:rowOff>0</xdr:rowOff>
        </xdr:from>
        <xdr:to>
          <xdr:col>9</xdr:col>
          <xdr:colOff>0</xdr:colOff>
          <xdr:row>5</xdr:row>
          <xdr:rowOff>0</xdr:rowOff>
        </xdr:to>
        <xdr:sp macro="" textlink="">
          <xdr:nvSpPr>
            <xdr:cNvPr id="10339" name="Drop Down 99" hidden="1">
              <a:extLst>
                <a:ext uri="{63B3BB69-23CF-44E3-9099-C40C66FF867C}">
                  <a14:compatExt spid="_x0000_s10339"/>
                </a:ext>
                <a:ext uri="{FF2B5EF4-FFF2-40B4-BE49-F238E27FC236}">
                  <a16:creationId xmlns:a16="http://schemas.microsoft.com/office/drawing/2014/main" id="{00000000-0008-0000-0100-00006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37</xdr:row>
          <xdr:rowOff>0</xdr:rowOff>
        </xdr:from>
        <xdr:to>
          <xdr:col>6</xdr:col>
          <xdr:colOff>733425</xdr:colOff>
          <xdr:row>37</xdr:row>
          <xdr:rowOff>209550</xdr:rowOff>
        </xdr:to>
        <xdr:sp macro="" textlink="">
          <xdr:nvSpPr>
            <xdr:cNvPr id="10362" name="Check Box 122" hidden="1">
              <a:extLst>
                <a:ext uri="{63B3BB69-23CF-44E3-9099-C40C66FF867C}">
                  <a14:compatExt spid="_x0000_s10362"/>
                </a:ext>
                <a:ext uri="{FF2B5EF4-FFF2-40B4-BE49-F238E27FC236}">
                  <a16:creationId xmlns:a16="http://schemas.microsoft.com/office/drawing/2014/main" id="{00000000-0008-0000-0100-00007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Angebot Anlage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323850</xdr:colOff>
          <xdr:row>37</xdr:row>
          <xdr:rowOff>0</xdr:rowOff>
        </xdr:from>
        <xdr:to>
          <xdr:col>9</xdr:col>
          <xdr:colOff>257175</xdr:colOff>
          <xdr:row>37</xdr:row>
          <xdr:rowOff>209550</xdr:rowOff>
        </xdr:to>
        <xdr:sp macro="" textlink="">
          <xdr:nvSpPr>
            <xdr:cNvPr id="10363" name="Check Box 123" hidden="1">
              <a:extLst>
                <a:ext uri="{63B3BB69-23CF-44E3-9099-C40C66FF867C}">
                  <a14:compatExt spid="_x0000_s10363"/>
                </a:ext>
                <a:ext uri="{FF2B5EF4-FFF2-40B4-BE49-F238E27FC236}">
                  <a16:creationId xmlns:a16="http://schemas.microsoft.com/office/drawing/2014/main" id="{00000000-0008-0000-0100-00007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Leistungsbeschreibung Anl.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304800</xdr:colOff>
          <xdr:row>33</xdr:row>
          <xdr:rowOff>19050</xdr:rowOff>
        </xdr:from>
        <xdr:to>
          <xdr:col>8</xdr:col>
          <xdr:colOff>1047750</xdr:colOff>
          <xdr:row>34</xdr:row>
          <xdr:rowOff>9525</xdr:rowOff>
        </xdr:to>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100-00007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Die Qualität wird nach der Anlage 2.1 erbracht.</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9525</xdr:colOff>
          <xdr:row>95</xdr:row>
          <xdr:rowOff>0</xdr:rowOff>
        </xdr:from>
        <xdr:to>
          <xdr:col>1</xdr:col>
          <xdr:colOff>2247900</xdr:colOff>
          <xdr:row>96</xdr:row>
          <xdr:rowOff>66675</xdr:rowOff>
        </xdr:to>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300-00000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Die angegebenen Personalstellen sind derzeit voll besetzt.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95</xdr:row>
          <xdr:rowOff>142875</xdr:rowOff>
        </xdr:from>
        <xdr:to>
          <xdr:col>7</xdr:col>
          <xdr:colOff>438150</xdr:colOff>
          <xdr:row>97</xdr:row>
          <xdr:rowOff>38100</xdr:rowOff>
        </xdr:to>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300-00000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Die angegebenen Planstellen sind derzeit nicht voll besetzt. Die Gründe (welche Stelle, seit wann, Gründe, wann erfolgt voraussichtlich Wiederbesetzung) werden dargestellt.</a:t>
              </a:r>
            </a:p>
          </xdr:txBody>
        </xdr:sp>
        <xdr:clientData/>
      </xdr:twoCellAnchor>
    </mc:Choice>
    <mc:Fallback/>
  </mc:AlternateContent>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6" Type="http://schemas.openxmlformats.org/officeDocument/2006/relationships/comments" Target="../comments1.xml"/><Relationship Id="rId5" Type="http://schemas.openxmlformats.org/officeDocument/2006/relationships/ctrlProp" Target="../ctrlProps/ctrlProp20.xml"/><Relationship Id="rId4" Type="http://schemas.openxmlformats.org/officeDocument/2006/relationships/ctrlProp" Target="../ctrlProps/ctrlProp19.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tabColor indexed="11"/>
    <pageSetUpPr fitToPage="1"/>
  </sheetPr>
  <dimension ref="A1:I25"/>
  <sheetViews>
    <sheetView zoomScaleNormal="100" workbookViewId="0">
      <selection activeCell="K24" sqref="K24"/>
    </sheetView>
  </sheetViews>
  <sheetFormatPr baseColWidth="10" defaultColWidth="11.5703125" defaultRowHeight="12.75" x14ac:dyDescent="0.2"/>
  <cols>
    <col min="1" max="1" width="3.28515625" style="18" customWidth="1"/>
    <col min="2" max="9" width="9.7109375" style="18" customWidth="1"/>
    <col min="10" max="16384" width="11.5703125" style="18"/>
  </cols>
  <sheetData>
    <row r="1" spans="1:9" x14ac:dyDescent="0.2">
      <c r="A1" s="282" t="s">
        <v>160</v>
      </c>
      <c r="B1" s="282"/>
      <c r="C1" s="282"/>
      <c r="D1" s="282"/>
      <c r="E1" s="282"/>
      <c r="F1" s="282"/>
      <c r="G1" s="282"/>
      <c r="H1" s="282"/>
      <c r="I1" s="282"/>
    </row>
    <row r="2" spans="1:9" x14ac:dyDescent="0.2">
      <c r="A2" s="282" t="s">
        <v>159</v>
      </c>
      <c r="B2" s="282"/>
      <c r="C2" s="282"/>
      <c r="D2" s="282"/>
      <c r="E2" s="282"/>
      <c r="F2" s="282"/>
      <c r="G2" s="282"/>
      <c r="H2" s="282"/>
      <c r="I2" s="282"/>
    </row>
    <row r="3" spans="1:9" ht="13.7" customHeight="1" x14ac:dyDescent="0.2">
      <c r="A3" s="283"/>
      <c r="B3" s="284"/>
      <c r="C3" s="284"/>
      <c r="D3" s="284"/>
      <c r="E3" s="284"/>
      <c r="F3" s="284"/>
      <c r="G3" s="284"/>
      <c r="H3" s="284"/>
      <c r="I3" s="284"/>
    </row>
    <row r="4" spans="1:9" x14ac:dyDescent="0.2">
      <c r="A4" s="285" t="s">
        <v>145</v>
      </c>
      <c r="B4" s="285"/>
      <c r="C4" s="285"/>
      <c r="D4" s="285"/>
      <c r="E4" s="285"/>
      <c r="F4" s="285"/>
      <c r="G4" s="285"/>
      <c r="H4" s="285"/>
      <c r="I4" s="285"/>
    </row>
    <row r="5" spans="1:9" x14ac:dyDescent="0.2">
      <c r="A5" s="230"/>
      <c r="B5" s="230"/>
      <c r="C5" s="230"/>
      <c r="D5" s="230"/>
      <c r="E5" s="230"/>
      <c r="F5" s="230"/>
      <c r="G5" s="230"/>
      <c r="H5" s="230"/>
      <c r="I5" s="230"/>
    </row>
    <row r="6" spans="1:9" s="33" customFormat="1" ht="31.9" customHeight="1" x14ac:dyDescent="0.2">
      <c r="A6" s="287" t="s">
        <v>223</v>
      </c>
      <c r="B6" s="287"/>
      <c r="C6" s="287"/>
      <c r="D6" s="287"/>
      <c r="E6" s="287"/>
      <c r="F6" s="287"/>
      <c r="G6" s="287"/>
      <c r="H6" s="287"/>
      <c r="I6" s="287"/>
    </row>
    <row r="7" spans="1:9" s="33" customFormat="1" ht="31.9" customHeight="1" x14ac:dyDescent="0.2">
      <c r="A7" s="277" t="s">
        <v>254</v>
      </c>
      <c r="B7" s="277"/>
      <c r="C7" s="277"/>
      <c r="D7" s="277"/>
      <c r="E7" s="277"/>
      <c r="F7" s="277"/>
      <c r="G7" s="277"/>
      <c r="H7" s="277"/>
      <c r="I7" s="277"/>
    </row>
    <row r="8" spans="1:9" s="33" customFormat="1" x14ac:dyDescent="0.2">
      <c r="A8" s="277" t="s">
        <v>146</v>
      </c>
      <c r="B8" s="277"/>
      <c r="C8" s="277"/>
      <c r="D8" s="277"/>
      <c r="E8" s="277"/>
      <c r="F8" s="277"/>
      <c r="G8" s="277"/>
      <c r="H8" s="277"/>
      <c r="I8" s="277"/>
    </row>
    <row r="9" spans="1:9" s="33" customFormat="1" x14ac:dyDescent="0.2">
      <c r="A9" s="231"/>
      <c r="B9" s="231"/>
      <c r="C9" s="231"/>
      <c r="D9" s="231"/>
      <c r="E9" s="231"/>
      <c r="F9" s="231"/>
      <c r="G9" s="231"/>
      <c r="H9" s="231"/>
      <c r="I9" s="231"/>
    </row>
    <row r="10" spans="1:9" ht="46.5" customHeight="1" x14ac:dyDescent="0.2">
      <c r="A10" s="288" t="s">
        <v>281</v>
      </c>
      <c r="B10" s="288"/>
      <c r="C10" s="288"/>
      <c r="D10" s="288"/>
      <c r="E10" s="288"/>
      <c r="F10" s="288"/>
      <c r="G10" s="288"/>
      <c r="H10" s="288"/>
      <c r="I10" s="288"/>
    </row>
    <row r="11" spans="1:9" x14ac:dyDescent="0.2">
      <c r="A11" s="286"/>
      <c r="B11" s="286"/>
      <c r="C11" s="286"/>
      <c r="D11" s="286"/>
      <c r="E11" s="286"/>
      <c r="F11" s="286"/>
      <c r="G11" s="286"/>
      <c r="H11" s="286"/>
      <c r="I11" s="286"/>
    </row>
    <row r="12" spans="1:9" x14ac:dyDescent="0.2">
      <c r="A12" s="275" t="s">
        <v>147</v>
      </c>
      <c r="B12" s="275"/>
      <c r="C12" s="275"/>
      <c r="D12" s="275"/>
      <c r="E12" s="275"/>
      <c r="F12" s="275"/>
      <c r="G12" s="275"/>
      <c r="H12" s="275"/>
      <c r="I12" s="275"/>
    </row>
    <row r="13" spans="1:9" ht="31.9" customHeight="1" x14ac:dyDescent="0.2">
      <c r="A13" s="281" t="s">
        <v>155</v>
      </c>
      <c r="B13" s="281"/>
      <c r="C13" s="281"/>
      <c r="D13" s="281"/>
      <c r="E13" s="281"/>
      <c r="F13" s="281"/>
      <c r="G13" s="281"/>
      <c r="H13" s="281"/>
      <c r="I13" s="281"/>
    </row>
    <row r="14" spans="1:9" ht="31.9" customHeight="1" x14ac:dyDescent="0.2">
      <c r="A14" s="280" t="s">
        <v>148</v>
      </c>
      <c r="B14" s="280"/>
      <c r="C14" s="280"/>
      <c r="D14" s="280"/>
      <c r="E14" s="280"/>
      <c r="F14" s="280"/>
      <c r="G14" s="280"/>
      <c r="H14" s="280"/>
      <c r="I14" s="280"/>
    </row>
    <row r="15" spans="1:9" x14ac:dyDescent="0.2">
      <c r="A15" s="129" t="s">
        <v>149</v>
      </c>
      <c r="B15" s="278" t="s">
        <v>224</v>
      </c>
      <c r="C15" s="278"/>
      <c r="D15" s="278"/>
      <c r="E15" s="278"/>
      <c r="F15" s="278"/>
      <c r="G15" s="278"/>
      <c r="H15" s="278"/>
      <c r="I15" s="278"/>
    </row>
    <row r="16" spans="1:9" ht="31.9" customHeight="1" x14ac:dyDescent="0.2">
      <c r="A16" s="129"/>
      <c r="B16" s="281" t="s">
        <v>156</v>
      </c>
      <c r="C16" s="281"/>
      <c r="D16" s="281"/>
      <c r="E16" s="281"/>
      <c r="F16" s="281"/>
      <c r="G16" s="281"/>
      <c r="H16" s="281"/>
      <c r="I16" s="281"/>
    </row>
    <row r="17" spans="1:9" x14ac:dyDescent="0.2">
      <c r="A17" s="129" t="s">
        <v>150</v>
      </c>
      <c r="B17" s="278" t="s">
        <v>276</v>
      </c>
      <c r="C17" s="278"/>
      <c r="D17" s="278"/>
      <c r="E17" s="278"/>
      <c r="F17" s="278"/>
      <c r="G17" s="278"/>
      <c r="H17" s="278"/>
      <c r="I17" s="278"/>
    </row>
    <row r="18" spans="1:9" x14ac:dyDescent="0.2">
      <c r="A18" s="129" t="s">
        <v>151</v>
      </c>
      <c r="B18" s="279" t="s">
        <v>277</v>
      </c>
      <c r="C18" s="279"/>
      <c r="D18" s="279"/>
      <c r="E18" s="279"/>
      <c r="F18" s="279"/>
      <c r="G18" s="279"/>
      <c r="H18" s="279"/>
      <c r="I18" s="279"/>
    </row>
    <row r="19" spans="1:9" x14ac:dyDescent="0.2">
      <c r="A19" s="129"/>
      <c r="B19" s="279"/>
      <c r="C19" s="279"/>
      <c r="D19" s="279"/>
      <c r="E19" s="279"/>
      <c r="F19" s="279"/>
      <c r="G19" s="279"/>
      <c r="H19" s="279"/>
      <c r="I19" s="279"/>
    </row>
    <row r="20" spans="1:9" x14ac:dyDescent="0.2">
      <c r="A20" s="129"/>
      <c r="B20" s="279"/>
      <c r="C20" s="279"/>
      <c r="D20" s="279"/>
      <c r="E20" s="279"/>
      <c r="F20" s="279"/>
      <c r="G20" s="279"/>
      <c r="H20" s="279"/>
      <c r="I20" s="279"/>
    </row>
    <row r="21" spans="1:9" x14ac:dyDescent="0.2">
      <c r="A21" s="44" t="s">
        <v>152</v>
      </c>
      <c r="B21" s="274" t="s">
        <v>278</v>
      </c>
      <c r="C21" s="274"/>
      <c r="D21" s="274"/>
      <c r="E21" s="274"/>
      <c r="F21" s="274"/>
      <c r="G21" s="274"/>
      <c r="H21" s="274"/>
      <c r="I21" s="274"/>
    </row>
    <row r="22" spans="1:9" ht="40.15" customHeight="1" x14ac:dyDescent="0.2">
      <c r="A22" s="44"/>
      <c r="B22" s="276" t="s">
        <v>157</v>
      </c>
      <c r="C22" s="276"/>
      <c r="D22" s="276"/>
      <c r="E22" s="276"/>
      <c r="F22" s="276"/>
      <c r="G22" s="276"/>
      <c r="H22" s="276"/>
      <c r="I22" s="276"/>
    </row>
    <row r="23" spans="1:9" x14ac:dyDescent="0.2">
      <c r="A23" s="44" t="s">
        <v>153</v>
      </c>
      <c r="B23" s="274" t="s">
        <v>158</v>
      </c>
      <c r="C23" s="274"/>
      <c r="D23" s="274"/>
      <c r="E23" s="274"/>
      <c r="F23" s="274"/>
      <c r="G23" s="274"/>
      <c r="H23" s="274"/>
      <c r="I23" s="274"/>
    </row>
    <row r="24" spans="1:9" ht="49.9" customHeight="1" x14ac:dyDescent="0.2">
      <c r="A24" s="44"/>
      <c r="B24" s="276" t="s">
        <v>279</v>
      </c>
      <c r="C24" s="276"/>
      <c r="D24" s="276"/>
      <c r="E24" s="276"/>
      <c r="F24" s="276"/>
      <c r="G24" s="276"/>
      <c r="H24" s="276"/>
      <c r="I24" s="276"/>
    </row>
    <row r="25" spans="1:9" x14ac:dyDescent="0.2">
      <c r="A25" s="44" t="s">
        <v>154</v>
      </c>
      <c r="B25" s="274" t="s">
        <v>280</v>
      </c>
      <c r="C25" s="274"/>
      <c r="D25" s="274"/>
      <c r="E25" s="274"/>
      <c r="F25" s="274"/>
      <c r="G25" s="274"/>
      <c r="H25" s="274"/>
      <c r="I25" s="274"/>
    </row>
  </sheetData>
  <mergeCells count="21">
    <mergeCell ref="A1:I1"/>
    <mergeCell ref="A2:I2"/>
    <mergeCell ref="A3:I3"/>
    <mergeCell ref="A4:I4"/>
    <mergeCell ref="B15:I15"/>
    <mergeCell ref="A8:I8"/>
    <mergeCell ref="A11:I11"/>
    <mergeCell ref="A6:I6"/>
    <mergeCell ref="A10:I10"/>
    <mergeCell ref="B21:I21"/>
    <mergeCell ref="A12:I12"/>
    <mergeCell ref="B24:I24"/>
    <mergeCell ref="A7:I7"/>
    <mergeCell ref="B25:I25"/>
    <mergeCell ref="B22:I22"/>
    <mergeCell ref="B17:I17"/>
    <mergeCell ref="B18:I20"/>
    <mergeCell ref="B23:I23"/>
    <mergeCell ref="A14:I14"/>
    <mergeCell ref="A13:I13"/>
    <mergeCell ref="B16:I16"/>
  </mergeCells>
  <phoneticPr fontId="24" type="noConversion"/>
  <printOptions horizontalCentered="1" verticalCentered="1"/>
  <pageMargins left="0.78740157480314965" right="0.39370078740157483" top="0.59055118110236227" bottom="0.59055118110236227" header="0" footer="0"/>
  <pageSetup paperSize="9" orientation="portrait" r:id="rId1"/>
  <headerFooter alignWithMargins="0">
    <oddFooter>&amp;LAnlage 3 (Angebotsformblatt)&amp;R&amp;A</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16">
    <tabColor indexed="11"/>
    <pageSetUpPr fitToPage="1"/>
  </sheetPr>
  <dimension ref="A1:J51"/>
  <sheetViews>
    <sheetView showZeros="0" topLeftCell="A15" zoomScale="90" zoomScaleNormal="90" zoomScaleSheetLayoutView="100" workbookViewId="0">
      <selection activeCell="G29" sqref="G29"/>
    </sheetView>
  </sheetViews>
  <sheetFormatPr baseColWidth="10" defaultColWidth="11.5703125" defaultRowHeight="12.75" x14ac:dyDescent="0.2"/>
  <cols>
    <col min="1" max="1" width="35.7109375" style="1" customWidth="1"/>
    <col min="2" max="2" width="3.140625" style="1" customWidth="1"/>
    <col min="3" max="3" width="3.42578125" style="1" customWidth="1"/>
    <col min="4" max="4" width="4.7109375" style="1" customWidth="1"/>
    <col min="5" max="5" width="7.7109375" style="1" customWidth="1"/>
    <col min="6" max="6" width="4.7109375" style="1" customWidth="1"/>
    <col min="7" max="7" width="11.7109375" style="1" customWidth="1"/>
    <col min="8" max="8" width="5" style="1" customWidth="1"/>
    <col min="9" max="9" width="32" style="1" customWidth="1"/>
    <col min="10" max="16384" width="11.5703125" style="1"/>
  </cols>
  <sheetData>
    <row r="1" spans="1:9" ht="20.25" customHeight="1" x14ac:dyDescent="0.2">
      <c r="A1" s="134" t="s">
        <v>273</v>
      </c>
      <c r="B1" s="131"/>
      <c r="C1" s="131"/>
      <c r="D1" s="35"/>
      <c r="E1" s="132"/>
      <c r="F1" s="133"/>
      <c r="G1" s="292" t="s">
        <v>191</v>
      </c>
      <c r="H1" s="292"/>
      <c r="I1" s="173"/>
    </row>
    <row r="2" spans="1:9" ht="15" customHeight="1" x14ac:dyDescent="0.25">
      <c r="A2" s="307" t="s">
        <v>44</v>
      </c>
      <c r="B2" s="307"/>
      <c r="C2" s="307"/>
      <c r="D2" s="307"/>
      <c r="E2" s="307"/>
      <c r="F2" s="307"/>
      <c r="G2" s="307"/>
      <c r="H2" s="307"/>
      <c r="I2" s="307"/>
    </row>
    <row r="3" spans="1:9" ht="18" customHeight="1" x14ac:dyDescent="0.2">
      <c r="A3" s="21" t="s">
        <v>0</v>
      </c>
      <c r="B3" s="308"/>
      <c r="C3" s="308"/>
      <c r="D3" s="308"/>
      <c r="E3" s="308"/>
      <c r="F3" s="308"/>
      <c r="G3" s="308"/>
      <c r="H3" s="308"/>
      <c r="I3" s="308"/>
    </row>
    <row r="4" spans="1:9" ht="18" customHeight="1" x14ac:dyDescent="0.2">
      <c r="A4" s="21" t="s">
        <v>199</v>
      </c>
      <c r="B4" s="309"/>
      <c r="C4" s="309"/>
      <c r="D4" s="309"/>
      <c r="E4" s="309"/>
      <c r="F4" s="309"/>
      <c r="G4" s="309"/>
      <c r="H4" s="309"/>
      <c r="I4" s="309"/>
    </row>
    <row r="5" spans="1:9" ht="18" customHeight="1" x14ac:dyDescent="0.2">
      <c r="A5" s="21" t="s">
        <v>203</v>
      </c>
      <c r="B5" s="311" t="str">
        <f>Daten!B11&amp;Daten!B12&amp;Daten!B13&amp;Daten!B14&amp;Daten!B15&amp;Daten!B16&amp;Daten!B17&amp;Daten!B18&amp;Daten!B19&amp;Daten!B20&amp;Daten!B21&amp;Daten!B22&amp;Daten!B23&amp;Daten!B24&amp;Daten!B25&amp;Daten!B26&amp;Daten!B27&amp;Daten!B28&amp;Daten!B29&amp;Daten!B30&amp;Daten!B31&amp;Daten!B32&amp;Daten!B33&amp;Daten!B34</f>
        <v/>
      </c>
      <c r="C5" s="311"/>
      <c r="D5" s="311"/>
      <c r="E5" s="311"/>
      <c r="F5" s="311"/>
      <c r="G5" s="311"/>
      <c r="H5" s="311"/>
      <c r="I5" s="311"/>
    </row>
    <row r="6" spans="1:9" ht="18" customHeight="1" x14ac:dyDescent="0.2">
      <c r="A6" s="22" t="s">
        <v>92</v>
      </c>
      <c r="B6" s="295"/>
      <c r="C6" s="295"/>
      <c r="D6" s="295"/>
      <c r="E6" s="295"/>
      <c r="F6" s="295"/>
      <c r="G6" s="295"/>
      <c r="H6" s="295"/>
      <c r="I6" s="295"/>
    </row>
    <row r="7" spans="1:9" ht="18" customHeight="1" x14ac:dyDescent="0.2">
      <c r="A7" s="22" t="s">
        <v>1</v>
      </c>
      <c r="B7" s="295"/>
      <c r="C7" s="295"/>
      <c r="D7" s="295"/>
      <c r="E7" s="295"/>
      <c r="F7" s="295"/>
      <c r="G7" s="295"/>
      <c r="H7" s="295"/>
      <c r="I7" s="295"/>
    </row>
    <row r="8" spans="1:9" ht="18" customHeight="1" x14ac:dyDescent="0.2">
      <c r="A8" s="22" t="s">
        <v>213</v>
      </c>
      <c r="B8" s="295"/>
      <c r="C8" s="295"/>
      <c r="D8" s="295"/>
      <c r="E8" s="295"/>
      <c r="F8" s="295"/>
      <c r="G8" s="295"/>
      <c r="H8" s="295"/>
      <c r="I8" s="295"/>
    </row>
    <row r="9" spans="1:9" ht="18" customHeight="1" x14ac:dyDescent="0.2">
      <c r="A9" s="130" t="s">
        <v>253</v>
      </c>
      <c r="B9" s="295"/>
      <c r="C9" s="295"/>
      <c r="D9" s="295"/>
      <c r="E9" s="295"/>
      <c r="F9" s="295"/>
      <c r="G9" s="295"/>
      <c r="H9" s="295"/>
      <c r="I9" s="295"/>
    </row>
    <row r="10" spans="1:9" ht="18" customHeight="1" x14ac:dyDescent="0.2">
      <c r="A10" s="130" t="s">
        <v>225</v>
      </c>
      <c r="B10" s="294"/>
      <c r="C10" s="295"/>
      <c r="D10" s="295"/>
      <c r="E10" s="295"/>
      <c r="F10" s="295"/>
      <c r="G10" s="295"/>
      <c r="H10" s="295"/>
      <c r="I10" s="295"/>
    </row>
    <row r="11" spans="1:9" ht="18" customHeight="1" x14ac:dyDescent="0.2">
      <c r="A11" s="21" t="s">
        <v>2</v>
      </c>
      <c r="B11" s="309"/>
      <c r="C11" s="309"/>
      <c r="D11" s="309"/>
      <c r="E11" s="309"/>
      <c r="F11" s="309"/>
      <c r="G11" s="309"/>
      <c r="H11" s="309"/>
      <c r="I11" s="309"/>
    </row>
    <row r="12" spans="1:9" ht="18" customHeight="1" x14ac:dyDescent="0.2">
      <c r="A12" s="22" t="s">
        <v>92</v>
      </c>
      <c r="B12" s="295"/>
      <c r="C12" s="295"/>
      <c r="D12" s="295"/>
      <c r="E12" s="295"/>
      <c r="F12" s="295"/>
      <c r="G12" s="295"/>
      <c r="H12" s="295"/>
      <c r="I12" s="295"/>
    </row>
    <row r="13" spans="1:9" ht="18" customHeight="1" x14ac:dyDescent="0.2">
      <c r="A13" s="22" t="s">
        <v>1</v>
      </c>
      <c r="B13" s="295"/>
      <c r="C13" s="295"/>
      <c r="D13" s="295"/>
      <c r="E13" s="295"/>
      <c r="F13" s="295"/>
      <c r="G13" s="295"/>
      <c r="H13" s="295"/>
      <c r="I13" s="295"/>
    </row>
    <row r="14" spans="1:9" ht="18" customHeight="1" x14ac:dyDescent="0.2">
      <c r="A14" s="22" t="s">
        <v>213</v>
      </c>
      <c r="B14" s="293"/>
      <c r="C14" s="293"/>
      <c r="D14" s="293"/>
      <c r="E14" s="293"/>
      <c r="F14" s="293"/>
      <c r="G14" s="293"/>
      <c r="H14" s="293"/>
      <c r="I14" s="293"/>
    </row>
    <row r="15" spans="1:9" ht="18" customHeight="1" x14ac:dyDescent="0.2">
      <c r="A15" s="130" t="s">
        <v>253</v>
      </c>
      <c r="B15" s="295"/>
      <c r="C15" s="295"/>
      <c r="D15" s="295"/>
      <c r="E15" s="295"/>
      <c r="F15" s="295"/>
      <c r="G15" s="295"/>
      <c r="H15" s="295"/>
      <c r="I15" s="295"/>
    </row>
    <row r="16" spans="1:9" ht="18" customHeight="1" x14ac:dyDescent="0.2">
      <c r="A16" s="130" t="s">
        <v>225</v>
      </c>
      <c r="B16" s="295"/>
      <c r="C16" s="295"/>
      <c r="D16" s="295"/>
      <c r="E16" s="295"/>
      <c r="F16" s="295"/>
      <c r="G16" s="295"/>
      <c r="H16" s="295"/>
      <c r="I16" s="295"/>
    </row>
    <row r="17" spans="1:9" ht="18" customHeight="1" x14ac:dyDescent="0.2">
      <c r="A17" s="21" t="s">
        <v>45</v>
      </c>
      <c r="B17" s="296"/>
      <c r="C17" s="296"/>
      <c r="D17" s="296"/>
      <c r="E17" s="296"/>
      <c r="F17" s="296"/>
      <c r="G17" s="296"/>
      <c r="H17" s="296"/>
      <c r="I17" s="296"/>
    </row>
    <row r="18" spans="1:9" ht="18" customHeight="1" x14ac:dyDescent="0.2">
      <c r="A18" s="23" t="s">
        <v>96</v>
      </c>
      <c r="B18" s="296"/>
      <c r="C18" s="296"/>
      <c r="D18" s="296"/>
      <c r="E18" s="296"/>
      <c r="F18" s="296"/>
      <c r="G18" s="296"/>
      <c r="H18" s="296"/>
      <c r="I18" s="296"/>
    </row>
    <row r="19" spans="1:9" ht="18" customHeight="1" x14ac:dyDescent="0.2">
      <c r="A19" s="23" t="s">
        <v>168</v>
      </c>
      <c r="B19" s="299"/>
      <c r="C19" s="299"/>
      <c r="D19" s="299"/>
      <c r="E19" s="299"/>
      <c r="F19" s="299"/>
      <c r="G19" s="299"/>
      <c r="H19" s="299"/>
      <c r="I19" s="299"/>
    </row>
    <row r="20" spans="1:9" ht="18" customHeight="1" x14ac:dyDescent="0.2">
      <c r="A20" s="21" t="s">
        <v>288</v>
      </c>
      <c r="B20" s="296"/>
      <c r="C20" s="296"/>
      <c r="D20" s="296"/>
      <c r="E20" s="296"/>
      <c r="F20" s="296"/>
      <c r="G20" s="296"/>
      <c r="H20" s="296"/>
      <c r="I20" s="296"/>
    </row>
    <row r="21" spans="1:9" ht="27.2" customHeight="1" x14ac:dyDescent="0.2">
      <c r="A21" s="50" t="s">
        <v>202</v>
      </c>
      <c r="B21" s="300" t="str">
        <f>IF(Daten!B1=2,Daten!A3,IF(Daten!B1=3,Daten!A4,IF(Daten!B1=4,Daten!A5,IF(Daten!B1=5,Daten!A6,""))))</f>
        <v/>
      </c>
      <c r="C21" s="300"/>
      <c r="D21" s="300"/>
      <c r="E21" s="300"/>
      <c r="F21" s="300"/>
      <c r="G21" s="300"/>
      <c r="H21" s="300"/>
      <c r="I21" s="300"/>
    </row>
    <row r="22" spans="1:9" ht="15" customHeight="1" x14ac:dyDescent="0.2">
      <c r="A22" s="310"/>
      <c r="B22" s="310"/>
      <c r="C22" s="310"/>
      <c r="D22" s="310"/>
      <c r="E22" s="310"/>
      <c r="F22" s="310"/>
      <c r="G22" s="310"/>
      <c r="H22" s="310"/>
      <c r="I22" s="310"/>
    </row>
    <row r="23" spans="1:9" ht="6" customHeight="1" x14ac:dyDescent="0.2">
      <c r="A23" s="312"/>
      <c r="B23" s="312"/>
      <c r="C23" s="312"/>
      <c r="D23" s="312"/>
      <c r="E23" s="312"/>
      <c r="F23" s="312"/>
      <c r="G23" s="312"/>
      <c r="H23" s="312"/>
      <c r="I23" s="312"/>
    </row>
    <row r="24" spans="1:9" ht="18" customHeight="1" x14ac:dyDescent="0.2">
      <c r="A24" s="21" t="s">
        <v>46</v>
      </c>
      <c r="B24" s="297"/>
      <c r="C24" s="297"/>
      <c r="D24" s="297"/>
      <c r="E24" s="298"/>
      <c r="F24" s="297"/>
      <c r="G24" s="297"/>
      <c r="H24" s="297"/>
      <c r="I24" s="297"/>
    </row>
    <row r="25" spans="1:9" ht="27.2" customHeight="1" x14ac:dyDescent="0.2">
      <c r="A25" s="50" t="s">
        <v>204</v>
      </c>
      <c r="B25" s="305"/>
      <c r="C25" s="305"/>
      <c r="D25" s="305"/>
      <c r="E25" s="59"/>
      <c r="F25" s="59"/>
      <c r="G25" s="59"/>
      <c r="H25" s="59"/>
      <c r="I25" s="59"/>
    </row>
    <row r="26" spans="1:9" ht="18" customHeight="1" x14ac:dyDescent="0.2">
      <c r="A26" s="21" t="s">
        <v>3</v>
      </c>
      <c r="B26" s="305"/>
      <c r="C26" s="305"/>
      <c r="D26" s="305"/>
      <c r="E26" s="60"/>
      <c r="F26" s="302"/>
      <c r="G26" s="302"/>
      <c r="H26" s="302"/>
      <c r="I26" s="302"/>
    </row>
    <row r="27" spans="1:9" ht="18" customHeight="1" x14ac:dyDescent="0.2">
      <c r="A27" s="21" t="s">
        <v>95</v>
      </c>
      <c r="B27" s="306"/>
      <c r="C27" s="306"/>
      <c r="D27" s="306"/>
      <c r="E27" s="60"/>
      <c r="F27" s="302"/>
      <c r="G27" s="302"/>
      <c r="H27" s="302"/>
      <c r="I27" s="302"/>
    </row>
    <row r="28" spans="1:9" ht="25.5" customHeight="1" x14ac:dyDescent="0.2">
      <c r="A28" s="50" t="s">
        <v>205</v>
      </c>
      <c r="B28" s="305"/>
      <c r="C28" s="305"/>
      <c r="D28" s="305"/>
      <c r="E28" s="59"/>
      <c r="F28" s="59"/>
      <c r="G28" s="59"/>
      <c r="H28" s="112"/>
      <c r="I28" s="59"/>
    </row>
    <row r="29" spans="1:9" ht="18" customHeight="1" x14ac:dyDescent="0.2">
      <c r="A29" s="21" t="s">
        <v>43</v>
      </c>
      <c r="B29" s="314"/>
      <c r="C29" s="314"/>
      <c r="D29" s="314"/>
      <c r="E29" s="315" t="s">
        <v>4</v>
      </c>
      <c r="F29" s="315"/>
      <c r="G29" s="174"/>
      <c r="H29" s="302"/>
      <c r="I29" s="302"/>
    </row>
    <row r="30" spans="1:9" ht="18" customHeight="1" x14ac:dyDescent="0.2">
      <c r="A30" s="23" t="s">
        <v>56</v>
      </c>
      <c r="B30" s="313"/>
      <c r="C30" s="313"/>
      <c r="D30" s="313"/>
      <c r="E30" s="315" t="s">
        <v>4</v>
      </c>
      <c r="F30" s="315"/>
      <c r="G30" s="174"/>
      <c r="H30" s="302"/>
      <c r="I30" s="302"/>
    </row>
    <row r="31" spans="1:9" ht="18" customHeight="1" x14ac:dyDescent="0.2">
      <c r="A31" s="21" t="s">
        <v>5</v>
      </c>
      <c r="B31" s="313"/>
      <c r="C31" s="313"/>
      <c r="D31" s="313"/>
      <c r="E31" s="61"/>
      <c r="F31" s="10"/>
      <c r="G31" s="303"/>
      <c r="H31" s="303"/>
      <c r="I31" s="303"/>
    </row>
    <row r="32" spans="1:9" ht="18" customHeight="1" x14ac:dyDescent="0.2">
      <c r="A32" s="21"/>
      <c r="B32" s="21"/>
      <c r="C32" s="21"/>
      <c r="D32" s="21"/>
      <c r="E32" s="13"/>
      <c r="F32" s="10"/>
      <c r="G32" s="303"/>
      <c r="H32" s="303"/>
      <c r="I32" s="303"/>
    </row>
    <row r="33" spans="1:10" ht="18" customHeight="1" x14ac:dyDescent="0.2">
      <c r="A33" s="23" t="s">
        <v>47</v>
      </c>
      <c r="B33" s="313"/>
      <c r="C33" s="313"/>
      <c r="D33" s="313"/>
      <c r="E33" s="62"/>
      <c r="F33" s="10"/>
      <c r="G33" s="303"/>
      <c r="H33" s="303"/>
      <c r="I33" s="303"/>
    </row>
    <row r="34" spans="1:10" ht="18" customHeight="1" x14ac:dyDescent="0.2">
      <c r="A34" s="23"/>
      <c r="B34" s="175"/>
      <c r="C34" s="175"/>
      <c r="D34" s="175"/>
      <c r="E34" s="62"/>
      <c r="F34" s="10"/>
      <c r="G34" s="304"/>
      <c r="H34" s="304"/>
      <c r="I34" s="304"/>
      <c r="J34" s="172"/>
    </row>
    <row r="35" spans="1:10" ht="18" customHeight="1" x14ac:dyDescent="0.2">
      <c r="A35" s="24"/>
      <c r="B35" s="24"/>
      <c r="C35" s="24"/>
      <c r="D35" s="24"/>
      <c r="E35" s="10"/>
      <c r="F35" s="10"/>
      <c r="G35" s="303"/>
      <c r="H35" s="303"/>
      <c r="I35" s="303"/>
    </row>
    <row r="36" spans="1:10" ht="18" customHeight="1" x14ac:dyDescent="0.2">
      <c r="A36" s="23" t="s">
        <v>128</v>
      </c>
      <c r="B36" s="316"/>
      <c r="C36" s="316"/>
      <c r="D36" s="316"/>
      <c r="E36" s="63"/>
      <c r="F36" s="301"/>
      <c r="G36" s="301"/>
      <c r="H36" s="301"/>
      <c r="I36" s="301"/>
    </row>
    <row r="37" spans="1:10" ht="18" customHeight="1" x14ac:dyDescent="0.2">
      <c r="A37" s="11"/>
      <c r="B37" s="11"/>
      <c r="C37" s="11"/>
      <c r="D37" s="11"/>
      <c r="E37" s="19"/>
      <c r="F37" s="301"/>
      <c r="G37" s="301"/>
      <c r="H37" s="301"/>
      <c r="I37" s="301"/>
    </row>
    <row r="38" spans="1:10" ht="18" customHeight="1" x14ac:dyDescent="0.2">
      <c r="A38" s="11"/>
      <c r="B38" s="11"/>
      <c r="C38" s="11"/>
      <c r="D38" s="292"/>
      <c r="E38" s="292"/>
      <c r="F38" s="292"/>
      <c r="G38" s="292"/>
      <c r="H38" s="292"/>
      <c r="I38" s="199"/>
    </row>
    <row r="39" spans="1:10" ht="18" customHeight="1" x14ac:dyDescent="0.2">
      <c r="A39" s="49"/>
      <c r="B39" s="49"/>
      <c r="C39" s="49"/>
      <c r="D39" s="289"/>
      <c r="E39" s="289"/>
      <c r="F39" s="289"/>
      <c r="G39" s="289"/>
      <c r="H39" s="289"/>
    </row>
    <row r="40" spans="1:10" ht="18" customHeight="1" x14ac:dyDescent="0.2">
      <c r="A40" s="49"/>
      <c r="B40" s="49"/>
      <c r="C40" s="49"/>
      <c r="D40" s="291"/>
      <c r="E40" s="291"/>
      <c r="F40" s="291"/>
      <c r="G40" s="291"/>
      <c r="H40" s="291"/>
    </row>
    <row r="41" spans="1:10" ht="18" customHeight="1" x14ac:dyDescent="0.2">
      <c r="A41" s="49"/>
      <c r="B41" s="49"/>
      <c r="C41" s="49"/>
      <c r="D41" s="14"/>
      <c r="E41" s="14"/>
      <c r="F41" s="14"/>
      <c r="G41" s="14"/>
      <c r="H41" s="14"/>
    </row>
    <row r="42" spans="1:10" ht="18" customHeight="1" x14ac:dyDescent="0.2">
      <c r="A42" s="49"/>
      <c r="B42" s="49"/>
      <c r="C42" s="49"/>
      <c r="D42" s="291"/>
      <c r="E42" s="291"/>
      <c r="F42" s="291"/>
      <c r="G42" s="291"/>
      <c r="H42" s="291"/>
    </row>
    <row r="43" spans="1:10" ht="18" customHeight="1" x14ac:dyDescent="0.2">
      <c r="A43" s="49"/>
      <c r="B43" s="49"/>
      <c r="C43" s="49"/>
      <c r="D43" s="291"/>
      <c r="E43" s="291"/>
      <c r="F43" s="291"/>
      <c r="G43" s="291"/>
      <c r="H43" s="291"/>
    </row>
    <row r="44" spans="1:10" ht="18" customHeight="1" x14ac:dyDescent="0.2">
      <c r="A44" s="49"/>
      <c r="B44" s="49"/>
      <c r="C44" s="49"/>
      <c r="D44" s="291"/>
      <c r="E44" s="291"/>
      <c r="F44" s="291"/>
      <c r="G44" s="291"/>
      <c r="H44" s="291"/>
    </row>
    <row r="45" spans="1:10" ht="18" customHeight="1" x14ac:dyDescent="0.2">
      <c r="A45" s="49"/>
      <c r="B45" s="49"/>
      <c r="C45" s="49"/>
      <c r="D45" s="177"/>
      <c r="E45" s="177"/>
      <c r="F45" s="177"/>
      <c r="G45" s="177"/>
      <c r="H45" s="177"/>
      <c r="I45" s="176"/>
    </row>
    <row r="46" spans="1:10" ht="18" customHeight="1" x14ac:dyDescent="0.2">
      <c r="A46" s="49"/>
      <c r="B46" s="49"/>
      <c r="C46" s="49"/>
      <c r="D46" s="49"/>
      <c r="E46" s="14"/>
      <c r="F46" s="14"/>
      <c r="G46" s="14"/>
      <c r="H46" s="14"/>
      <c r="I46" s="14"/>
    </row>
    <row r="47" spans="1:10" ht="34.5" customHeight="1" x14ac:dyDescent="0.2">
      <c r="A47" s="290" t="s">
        <v>256</v>
      </c>
      <c r="B47" s="290"/>
      <c r="C47" s="290"/>
      <c r="D47" s="290"/>
      <c r="E47" s="290"/>
      <c r="F47" s="290"/>
      <c r="G47" s="290"/>
      <c r="H47" s="290"/>
      <c r="I47" s="290"/>
    </row>
    <row r="48" spans="1:10" ht="6" customHeight="1" x14ac:dyDescent="0.2">
      <c r="A48" s="14"/>
      <c r="B48" s="14"/>
      <c r="C48" s="14"/>
      <c r="D48" s="14"/>
      <c r="E48" s="14"/>
      <c r="F48" s="14"/>
      <c r="G48" s="14"/>
      <c r="H48" s="14"/>
      <c r="I48" s="14"/>
    </row>
    <row r="49" spans="1:9" x14ac:dyDescent="0.2">
      <c r="A49" s="14"/>
      <c r="B49" s="14"/>
      <c r="C49" s="14"/>
      <c r="D49" s="14"/>
      <c r="E49" s="14"/>
      <c r="F49" s="14"/>
      <c r="G49" s="14"/>
      <c r="H49" s="14"/>
      <c r="I49" s="14"/>
    </row>
    <row r="50" spans="1:9" x14ac:dyDescent="0.2">
      <c r="A50" s="14"/>
      <c r="B50" s="14"/>
      <c r="C50" s="14"/>
      <c r="D50" s="14"/>
      <c r="E50" s="14"/>
      <c r="F50" s="14"/>
      <c r="G50" s="14"/>
      <c r="H50" s="14"/>
      <c r="I50" s="14"/>
    </row>
    <row r="51" spans="1:9" x14ac:dyDescent="0.2">
      <c r="A51"/>
      <c r="B51"/>
      <c r="C51"/>
      <c r="D51"/>
      <c r="E51"/>
      <c r="F51"/>
      <c r="G51"/>
      <c r="H51"/>
      <c r="I51"/>
    </row>
  </sheetData>
  <mergeCells count="56">
    <mergeCell ref="B28:D28"/>
    <mergeCell ref="G32:I32"/>
    <mergeCell ref="G33:I33"/>
    <mergeCell ref="G35:I35"/>
    <mergeCell ref="F36:I36"/>
    <mergeCell ref="B33:D33"/>
    <mergeCell ref="B31:D31"/>
    <mergeCell ref="H30:I30"/>
    <mergeCell ref="B30:D30"/>
    <mergeCell ref="B29:D29"/>
    <mergeCell ref="E29:F29"/>
    <mergeCell ref="E30:F30"/>
    <mergeCell ref="B36:D36"/>
    <mergeCell ref="A23:I23"/>
    <mergeCell ref="F26:I26"/>
    <mergeCell ref="F27:I27"/>
    <mergeCell ref="B11:I11"/>
    <mergeCell ref="B12:I12"/>
    <mergeCell ref="B13:I13"/>
    <mergeCell ref="H15:I15"/>
    <mergeCell ref="B15:G15"/>
    <mergeCell ref="B16:G16"/>
    <mergeCell ref="H16:I16"/>
    <mergeCell ref="B25:D25"/>
    <mergeCell ref="G1:H1"/>
    <mergeCell ref="A2:I2"/>
    <mergeCell ref="B3:I3"/>
    <mergeCell ref="B4:I4"/>
    <mergeCell ref="A22:I22"/>
    <mergeCell ref="B5:I5"/>
    <mergeCell ref="B8:I8"/>
    <mergeCell ref="B6:I6"/>
    <mergeCell ref="B7:I7"/>
    <mergeCell ref="B9:I9"/>
    <mergeCell ref="D38:H38"/>
    <mergeCell ref="B14:I14"/>
    <mergeCell ref="B10:G10"/>
    <mergeCell ref="B17:I17"/>
    <mergeCell ref="B18:I18"/>
    <mergeCell ref="B24:I24"/>
    <mergeCell ref="B19:I19"/>
    <mergeCell ref="B20:I20"/>
    <mergeCell ref="B21:I21"/>
    <mergeCell ref="F37:I37"/>
    <mergeCell ref="H29:I29"/>
    <mergeCell ref="G31:I31"/>
    <mergeCell ref="G34:I34"/>
    <mergeCell ref="B26:D26"/>
    <mergeCell ref="B27:D27"/>
    <mergeCell ref="H10:I10"/>
    <mergeCell ref="D39:H39"/>
    <mergeCell ref="A47:I47"/>
    <mergeCell ref="D44:H44"/>
    <mergeCell ref="D43:H43"/>
    <mergeCell ref="D42:H42"/>
    <mergeCell ref="D40:H40"/>
  </mergeCells>
  <phoneticPr fontId="24" type="noConversion"/>
  <printOptions horizontalCentered="1" verticalCentered="1"/>
  <pageMargins left="0.78740157480314965" right="0.39370078740157483" top="0.39370078740157483" bottom="0.39370078740157483" header="0" footer="0.31496062992125984"/>
  <pageSetup paperSize="9" scale="85" pageOrder="overThenDown" orientation="portrait" r:id="rId1"/>
  <headerFooter alignWithMargins="0">
    <oddFooter>&amp;LAnlage 3 (Angebotsformblatt)&amp;R&amp;"Arial,Standard"&amp;A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1" r:id="rId4" name="Drop Down 11">
              <controlPr defaultSize="0" print="0" autoLine="0" autoPict="0">
                <anchor moveWithCells="1">
                  <from>
                    <xdr:col>1</xdr:col>
                    <xdr:colOff>9525</xdr:colOff>
                    <xdr:row>19</xdr:row>
                    <xdr:rowOff>209550</xdr:rowOff>
                  </from>
                  <to>
                    <xdr:col>9</xdr:col>
                    <xdr:colOff>9525</xdr:colOff>
                    <xdr:row>20</xdr:row>
                    <xdr:rowOff>333375</xdr:rowOff>
                  </to>
                </anchor>
              </controlPr>
            </control>
          </mc:Choice>
        </mc:AlternateContent>
        <mc:AlternateContent xmlns:mc="http://schemas.openxmlformats.org/markup-compatibility/2006">
          <mc:Choice Requires="x14">
            <control shapeId="10295" r:id="rId5" name="Check Box 55">
              <controlPr defaultSize="0" autoFill="0" autoLine="0" autoPict="0">
                <anchor moveWithCells="1">
                  <from>
                    <xdr:col>6</xdr:col>
                    <xdr:colOff>0</xdr:colOff>
                    <xdr:row>30</xdr:row>
                    <xdr:rowOff>152400</xdr:rowOff>
                  </from>
                  <to>
                    <xdr:col>8</xdr:col>
                    <xdr:colOff>1304925</xdr:colOff>
                    <xdr:row>32</xdr:row>
                    <xdr:rowOff>57150</xdr:rowOff>
                  </to>
                </anchor>
              </controlPr>
            </control>
          </mc:Choice>
        </mc:AlternateContent>
        <mc:AlternateContent xmlns:mc="http://schemas.openxmlformats.org/markup-compatibility/2006">
          <mc:Choice Requires="x14">
            <control shapeId="10315" r:id="rId6" name="Check Box 75">
              <controlPr defaultSize="0" autoFill="0" autoLine="0" autoPict="0">
                <anchor moveWithCells="1">
                  <from>
                    <xdr:col>5</xdr:col>
                    <xdr:colOff>0</xdr:colOff>
                    <xdr:row>35</xdr:row>
                    <xdr:rowOff>47625</xdr:rowOff>
                  </from>
                  <to>
                    <xdr:col>8</xdr:col>
                    <xdr:colOff>114300</xdr:colOff>
                    <xdr:row>36</xdr:row>
                    <xdr:rowOff>19050</xdr:rowOff>
                  </to>
                </anchor>
              </controlPr>
            </control>
          </mc:Choice>
        </mc:AlternateContent>
        <mc:AlternateContent xmlns:mc="http://schemas.openxmlformats.org/markup-compatibility/2006">
          <mc:Choice Requires="x14">
            <control shapeId="10316" r:id="rId7" name="Check Box 76">
              <controlPr defaultSize="0" autoFill="0" autoLine="0" autoPict="0">
                <anchor moveWithCells="1">
                  <from>
                    <xdr:col>7</xdr:col>
                    <xdr:colOff>314325</xdr:colOff>
                    <xdr:row>35</xdr:row>
                    <xdr:rowOff>57150</xdr:rowOff>
                  </from>
                  <to>
                    <xdr:col>8</xdr:col>
                    <xdr:colOff>1123950</xdr:colOff>
                    <xdr:row>36</xdr:row>
                    <xdr:rowOff>38100</xdr:rowOff>
                  </to>
                </anchor>
              </controlPr>
            </control>
          </mc:Choice>
        </mc:AlternateContent>
        <mc:AlternateContent xmlns:mc="http://schemas.openxmlformats.org/markup-compatibility/2006">
          <mc:Choice Requires="x14">
            <control shapeId="10317" r:id="rId8" name="Check Box 77">
              <controlPr defaultSize="0" autoFill="0" autoLine="0" autoPict="0">
                <anchor moveWithCells="1">
                  <from>
                    <xdr:col>5</xdr:col>
                    <xdr:colOff>0</xdr:colOff>
                    <xdr:row>36</xdr:row>
                    <xdr:rowOff>57150</xdr:rowOff>
                  </from>
                  <to>
                    <xdr:col>8</xdr:col>
                    <xdr:colOff>1276350</xdr:colOff>
                    <xdr:row>37</xdr:row>
                    <xdr:rowOff>38100</xdr:rowOff>
                  </to>
                </anchor>
              </controlPr>
            </control>
          </mc:Choice>
        </mc:AlternateContent>
        <mc:AlternateContent xmlns:mc="http://schemas.openxmlformats.org/markup-compatibility/2006">
          <mc:Choice Requires="x14">
            <control shapeId="10320" r:id="rId9" name="Check Box 80">
              <controlPr defaultSize="0" autoFill="0" autoLine="0" autoPict="0">
                <anchor moveWithCells="1">
                  <from>
                    <xdr:col>3</xdr:col>
                    <xdr:colOff>0</xdr:colOff>
                    <xdr:row>38</xdr:row>
                    <xdr:rowOff>57150</xdr:rowOff>
                  </from>
                  <to>
                    <xdr:col>8</xdr:col>
                    <xdr:colOff>828675</xdr:colOff>
                    <xdr:row>39</xdr:row>
                    <xdr:rowOff>38100</xdr:rowOff>
                  </to>
                </anchor>
              </controlPr>
            </control>
          </mc:Choice>
        </mc:AlternateContent>
        <mc:AlternateContent xmlns:mc="http://schemas.openxmlformats.org/markup-compatibility/2006">
          <mc:Choice Requires="x14">
            <control shapeId="10321" r:id="rId10" name="Check Box 81">
              <controlPr defaultSize="0" autoFill="0" autoLine="0" autoPict="0">
                <anchor moveWithCells="1">
                  <from>
                    <xdr:col>3</xdr:col>
                    <xdr:colOff>0</xdr:colOff>
                    <xdr:row>39</xdr:row>
                    <xdr:rowOff>57150</xdr:rowOff>
                  </from>
                  <to>
                    <xdr:col>7</xdr:col>
                    <xdr:colOff>171450</xdr:colOff>
                    <xdr:row>40</xdr:row>
                    <xdr:rowOff>38100</xdr:rowOff>
                  </to>
                </anchor>
              </controlPr>
            </control>
          </mc:Choice>
        </mc:AlternateContent>
        <mc:AlternateContent xmlns:mc="http://schemas.openxmlformats.org/markup-compatibility/2006">
          <mc:Choice Requires="x14">
            <control shapeId="10322" r:id="rId11" name="Check Box 82">
              <controlPr defaultSize="0" autoFill="0" autoLine="0" autoPict="0">
                <anchor moveWithCells="1">
                  <from>
                    <xdr:col>3</xdr:col>
                    <xdr:colOff>190500</xdr:colOff>
                    <xdr:row>40</xdr:row>
                    <xdr:rowOff>38100</xdr:rowOff>
                  </from>
                  <to>
                    <xdr:col>8</xdr:col>
                    <xdr:colOff>419100</xdr:colOff>
                    <xdr:row>41</xdr:row>
                    <xdr:rowOff>19050</xdr:rowOff>
                  </to>
                </anchor>
              </controlPr>
            </control>
          </mc:Choice>
        </mc:AlternateContent>
        <mc:AlternateContent xmlns:mc="http://schemas.openxmlformats.org/markup-compatibility/2006">
          <mc:Choice Requires="x14">
            <control shapeId="10323" r:id="rId12" name="Check Box 83">
              <controlPr defaultSize="0" autoFill="0" autoLine="0" autoPict="0">
                <anchor moveWithCells="1">
                  <from>
                    <xdr:col>3</xdr:col>
                    <xdr:colOff>200025</xdr:colOff>
                    <xdr:row>41</xdr:row>
                    <xdr:rowOff>0</xdr:rowOff>
                  </from>
                  <to>
                    <xdr:col>9</xdr:col>
                    <xdr:colOff>85725</xdr:colOff>
                    <xdr:row>42</xdr:row>
                    <xdr:rowOff>38100</xdr:rowOff>
                  </to>
                </anchor>
              </controlPr>
            </control>
          </mc:Choice>
        </mc:AlternateContent>
        <mc:AlternateContent xmlns:mc="http://schemas.openxmlformats.org/markup-compatibility/2006">
          <mc:Choice Requires="x14">
            <control shapeId="10326" r:id="rId13" name="Check Box 86">
              <controlPr defaultSize="0" autoFill="0" autoLine="0" autoPict="0">
                <anchor moveWithCells="1">
                  <from>
                    <xdr:col>3</xdr:col>
                    <xdr:colOff>0</xdr:colOff>
                    <xdr:row>42</xdr:row>
                    <xdr:rowOff>57150</xdr:rowOff>
                  </from>
                  <to>
                    <xdr:col>8</xdr:col>
                    <xdr:colOff>1714500</xdr:colOff>
                    <xdr:row>43</xdr:row>
                    <xdr:rowOff>38100</xdr:rowOff>
                  </to>
                </anchor>
              </controlPr>
            </control>
          </mc:Choice>
        </mc:AlternateContent>
        <mc:AlternateContent xmlns:mc="http://schemas.openxmlformats.org/markup-compatibility/2006">
          <mc:Choice Requires="x14">
            <control shapeId="10327" r:id="rId14" name="Check Box 87">
              <controlPr defaultSize="0" autoFill="0" autoLine="0" autoPict="0">
                <anchor moveWithCells="1">
                  <from>
                    <xdr:col>3</xdr:col>
                    <xdr:colOff>209550</xdr:colOff>
                    <xdr:row>43</xdr:row>
                    <xdr:rowOff>38100</xdr:rowOff>
                  </from>
                  <to>
                    <xdr:col>6</xdr:col>
                    <xdr:colOff>771525</xdr:colOff>
                    <xdr:row>44</xdr:row>
                    <xdr:rowOff>19050</xdr:rowOff>
                  </to>
                </anchor>
              </controlPr>
            </control>
          </mc:Choice>
        </mc:AlternateContent>
        <mc:AlternateContent xmlns:mc="http://schemas.openxmlformats.org/markup-compatibility/2006">
          <mc:Choice Requires="x14">
            <control shapeId="10328" r:id="rId15" name="Check Box 88">
              <controlPr defaultSize="0" autoFill="0" autoLine="0" autoPict="0">
                <anchor moveWithCells="1">
                  <from>
                    <xdr:col>6</xdr:col>
                    <xdr:colOff>0</xdr:colOff>
                    <xdr:row>29</xdr:row>
                    <xdr:rowOff>152400</xdr:rowOff>
                  </from>
                  <to>
                    <xdr:col>8</xdr:col>
                    <xdr:colOff>1514475</xdr:colOff>
                    <xdr:row>31</xdr:row>
                    <xdr:rowOff>57150</xdr:rowOff>
                  </to>
                </anchor>
              </controlPr>
            </control>
          </mc:Choice>
        </mc:AlternateContent>
        <mc:AlternateContent xmlns:mc="http://schemas.openxmlformats.org/markup-compatibility/2006">
          <mc:Choice Requires="x14">
            <control shapeId="10330" r:id="rId16" name="Check Box 90">
              <controlPr defaultSize="0" autoFill="0" autoLine="0" autoPict="0">
                <anchor moveWithCells="1">
                  <from>
                    <xdr:col>5</xdr:col>
                    <xdr:colOff>304800</xdr:colOff>
                    <xdr:row>32</xdr:row>
                    <xdr:rowOff>19050</xdr:rowOff>
                  </from>
                  <to>
                    <xdr:col>8</xdr:col>
                    <xdr:colOff>1047750</xdr:colOff>
                    <xdr:row>33</xdr:row>
                    <xdr:rowOff>9525</xdr:rowOff>
                  </to>
                </anchor>
              </controlPr>
            </control>
          </mc:Choice>
        </mc:AlternateContent>
        <mc:AlternateContent xmlns:mc="http://schemas.openxmlformats.org/markup-compatibility/2006">
          <mc:Choice Requires="x14">
            <control shapeId="10331" r:id="rId17" name="Check Box 91">
              <controlPr defaultSize="0" autoFill="0" autoLine="0" autoPict="0">
                <anchor moveWithCells="1">
                  <from>
                    <xdr:col>5</xdr:col>
                    <xdr:colOff>295275</xdr:colOff>
                    <xdr:row>34</xdr:row>
                    <xdr:rowOff>38100</xdr:rowOff>
                  </from>
                  <to>
                    <xdr:col>8</xdr:col>
                    <xdr:colOff>1333500</xdr:colOff>
                    <xdr:row>35</xdr:row>
                    <xdr:rowOff>19050</xdr:rowOff>
                  </to>
                </anchor>
              </controlPr>
            </control>
          </mc:Choice>
        </mc:AlternateContent>
        <mc:AlternateContent xmlns:mc="http://schemas.openxmlformats.org/markup-compatibility/2006">
          <mc:Choice Requires="x14">
            <control shapeId="10339" r:id="rId18" name="Drop Down 99">
              <controlPr defaultSize="0" print="0" autoLine="0" autoPict="0">
                <anchor moveWithCells="1">
                  <from>
                    <xdr:col>1</xdr:col>
                    <xdr:colOff>0</xdr:colOff>
                    <xdr:row>4</xdr:row>
                    <xdr:rowOff>0</xdr:rowOff>
                  </from>
                  <to>
                    <xdr:col>9</xdr:col>
                    <xdr:colOff>0</xdr:colOff>
                    <xdr:row>5</xdr:row>
                    <xdr:rowOff>0</xdr:rowOff>
                  </to>
                </anchor>
              </controlPr>
            </control>
          </mc:Choice>
        </mc:AlternateContent>
        <mc:AlternateContent xmlns:mc="http://schemas.openxmlformats.org/markup-compatibility/2006">
          <mc:Choice Requires="x14">
            <control shapeId="10362" r:id="rId19" name="Check Box 122">
              <controlPr defaultSize="0" autoFill="0" autoLine="0" autoPict="0">
                <anchor moveWithCells="1">
                  <from>
                    <xdr:col>3</xdr:col>
                    <xdr:colOff>0</xdr:colOff>
                    <xdr:row>37</xdr:row>
                    <xdr:rowOff>0</xdr:rowOff>
                  </from>
                  <to>
                    <xdr:col>6</xdr:col>
                    <xdr:colOff>733425</xdr:colOff>
                    <xdr:row>37</xdr:row>
                    <xdr:rowOff>209550</xdr:rowOff>
                  </to>
                </anchor>
              </controlPr>
            </control>
          </mc:Choice>
        </mc:AlternateContent>
        <mc:AlternateContent xmlns:mc="http://schemas.openxmlformats.org/markup-compatibility/2006">
          <mc:Choice Requires="x14">
            <control shapeId="10363" r:id="rId20" name="Check Box 123">
              <controlPr defaultSize="0" autoFill="0" autoLine="0" autoPict="0">
                <anchor moveWithCells="1">
                  <from>
                    <xdr:col>8</xdr:col>
                    <xdr:colOff>323850</xdr:colOff>
                    <xdr:row>37</xdr:row>
                    <xdr:rowOff>0</xdr:rowOff>
                  </from>
                  <to>
                    <xdr:col>9</xdr:col>
                    <xdr:colOff>257175</xdr:colOff>
                    <xdr:row>37</xdr:row>
                    <xdr:rowOff>209550</xdr:rowOff>
                  </to>
                </anchor>
              </controlPr>
            </control>
          </mc:Choice>
        </mc:AlternateContent>
        <mc:AlternateContent xmlns:mc="http://schemas.openxmlformats.org/markup-compatibility/2006">
          <mc:Choice Requires="x14">
            <control shapeId="10367" r:id="rId21" name="Check Box 127">
              <controlPr defaultSize="0" autoFill="0" autoLine="0" autoPict="0">
                <anchor moveWithCells="1">
                  <from>
                    <xdr:col>5</xdr:col>
                    <xdr:colOff>304800</xdr:colOff>
                    <xdr:row>33</xdr:row>
                    <xdr:rowOff>19050</xdr:rowOff>
                  </from>
                  <to>
                    <xdr:col>8</xdr:col>
                    <xdr:colOff>1047750</xdr:colOff>
                    <xdr:row>34</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2055D-E818-4DAD-A494-90138284FCA0}">
  <sheetPr>
    <tabColor rgb="FF0000FF"/>
    <pageSetUpPr fitToPage="1"/>
  </sheetPr>
  <dimension ref="A1:C54"/>
  <sheetViews>
    <sheetView showZeros="0" topLeftCell="A52" zoomScaleNormal="100" workbookViewId="0">
      <selection activeCell="A3" sqref="A3:C3"/>
    </sheetView>
  </sheetViews>
  <sheetFormatPr baseColWidth="10" defaultColWidth="10.85546875" defaultRowHeight="16.5" x14ac:dyDescent="0.25"/>
  <cols>
    <col min="1" max="1" width="44.5703125" style="237" customWidth="1"/>
    <col min="2" max="2" width="13.42578125" style="237" customWidth="1"/>
    <col min="3" max="3" width="73.42578125" style="237" customWidth="1"/>
    <col min="4" max="16384" width="10.85546875" style="237"/>
  </cols>
  <sheetData>
    <row r="1" spans="1:3" x14ac:dyDescent="0.25">
      <c r="A1" s="317" t="s">
        <v>169</v>
      </c>
      <c r="B1" s="317"/>
      <c r="C1" s="317"/>
    </row>
    <row r="2" spans="1:3" x14ac:dyDescent="0.25">
      <c r="A2" s="236"/>
      <c r="B2" s="236"/>
      <c r="C2" s="236"/>
    </row>
    <row r="3" spans="1:3" ht="48.6" customHeight="1" x14ac:dyDescent="0.25">
      <c r="A3" s="318" t="s">
        <v>170</v>
      </c>
      <c r="B3" s="318"/>
      <c r="C3" s="318"/>
    </row>
    <row r="4" spans="1:3" ht="41.1" customHeight="1" x14ac:dyDescent="0.25">
      <c r="A4" s="240"/>
      <c r="B4" s="241">
        <f>'Angebot Deckblatt'!B17</f>
        <v>0</v>
      </c>
      <c r="C4" s="240"/>
    </row>
    <row r="5" spans="1:3" hidden="1" x14ac:dyDescent="0.25">
      <c r="A5" s="236"/>
      <c r="B5" s="236"/>
      <c r="C5" s="236"/>
    </row>
    <row r="6" spans="1:3" hidden="1" x14ac:dyDescent="0.25">
      <c r="A6" s="236"/>
      <c r="B6" s="236"/>
      <c r="C6" s="236"/>
    </row>
    <row r="7" spans="1:3" x14ac:dyDescent="0.25">
      <c r="A7" s="236"/>
      <c r="B7" s="236"/>
      <c r="C7" s="236"/>
    </row>
    <row r="8" spans="1:3" ht="92.1" customHeight="1" x14ac:dyDescent="0.25">
      <c r="A8" s="318" t="s">
        <v>289</v>
      </c>
      <c r="B8" s="318"/>
      <c r="C8" s="318"/>
    </row>
    <row r="9" spans="1:3" x14ac:dyDescent="0.25">
      <c r="A9" s="235"/>
      <c r="B9" s="236"/>
      <c r="C9" s="236"/>
    </row>
    <row r="10" spans="1:3" x14ac:dyDescent="0.25">
      <c r="A10" s="236" t="s">
        <v>2</v>
      </c>
      <c r="B10" s="238">
        <f>'Angebot Deckblatt'!$B$11</f>
        <v>0</v>
      </c>
      <c r="C10" s="236"/>
    </row>
    <row r="11" spans="1:3" x14ac:dyDescent="0.25">
      <c r="A11" s="236" t="s">
        <v>198</v>
      </c>
      <c r="B11" s="238">
        <f>'Angebot Deckblatt'!$B$3</f>
        <v>0</v>
      </c>
      <c r="C11" s="236"/>
    </row>
    <row r="12" spans="1:3" x14ac:dyDescent="0.25">
      <c r="A12" s="236" t="s">
        <v>206</v>
      </c>
      <c r="B12" s="238" t="str">
        <f>'Angebot Deckblatt'!$B$5</f>
        <v/>
      </c>
      <c r="C12" s="236"/>
    </row>
    <row r="13" spans="1:3" x14ac:dyDescent="0.25">
      <c r="A13" s="236" t="s">
        <v>207</v>
      </c>
      <c r="B13" s="238">
        <f>'Angebot Deckblatt'!$B$7</f>
        <v>0</v>
      </c>
      <c r="C13" s="236"/>
    </row>
    <row r="14" spans="1:3" x14ac:dyDescent="0.25">
      <c r="A14" s="236" t="s">
        <v>211</v>
      </c>
      <c r="B14" s="239">
        <f>'Angebot Deckblatt'!$B$29</f>
        <v>0</v>
      </c>
      <c r="C14" s="70">
        <f>'Angebot Deckblatt'!$G$29</f>
        <v>0</v>
      </c>
    </row>
    <row r="15" spans="1:3" x14ac:dyDescent="0.25">
      <c r="A15" s="236" t="s">
        <v>212</v>
      </c>
      <c r="B15" s="238">
        <f>'Angebot Deckblatt'!$B$4</f>
        <v>0</v>
      </c>
      <c r="C15" s="236"/>
    </row>
    <row r="16" spans="1:3" x14ac:dyDescent="0.25">
      <c r="A16" s="236"/>
      <c r="B16" s="236"/>
      <c r="C16" s="236"/>
    </row>
    <row r="17" spans="1:3" x14ac:dyDescent="0.25">
      <c r="A17" s="236"/>
      <c r="B17" s="236"/>
      <c r="C17" s="236"/>
    </row>
    <row r="18" spans="1:3" x14ac:dyDescent="0.25">
      <c r="A18" s="236"/>
      <c r="B18" s="236"/>
      <c r="C18" s="236"/>
    </row>
    <row r="19" spans="1:3" x14ac:dyDescent="0.25">
      <c r="A19" s="237" t="s">
        <v>165</v>
      </c>
      <c r="C19" s="237" t="s">
        <v>197</v>
      </c>
    </row>
    <row r="21" spans="1:3" ht="44.1" customHeight="1" x14ac:dyDescent="0.25">
      <c r="A21" s="242"/>
      <c r="B21" s="242"/>
      <c r="C21" s="242"/>
    </row>
    <row r="25" spans="1:3" x14ac:dyDescent="0.25">
      <c r="A25" s="236" t="s">
        <v>171</v>
      </c>
      <c r="B25" s="236"/>
      <c r="C25" s="236"/>
    </row>
    <row r="26" spans="1:3" x14ac:dyDescent="0.25">
      <c r="A26" s="236"/>
      <c r="B26" s="236"/>
      <c r="C26" s="236"/>
    </row>
    <row r="27" spans="1:3" x14ac:dyDescent="0.25">
      <c r="A27" s="236"/>
      <c r="B27" s="236"/>
      <c r="C27" s="236"/>
    </row>
    <row r="28" spans="1:3" x14ac:dyDescent="0.25">
      <c r="A28" s="236"/>
      <c r="B28" s="236"/>
      <c r="C28" s="236"/>
    </row>
    <row r="29" spans="1:3" x14ac:dyDescent="0.25">
      <c r="A29" s="236" t="s">
        <v>166</v>
      </c>
      <c r="B29" s="236"/>
      <c r="C29" s="236" t="s">
        <v>167</v>
      </c>
    </row>
    <row r="31" spans="1:3" ht="50.1" customHeight="1" x14ac:dyDescent="0.25">
      <c r="A31" s="242"/>
      <c r="B31" s="242"/>
      <c r="C31" s="242"/>
    </row>
    <row r="33" spans="1:3" ht="9.9499999999999993" customHeight="1" x14ac:dyDescent="0.25"/>
    <row r="34" spans="1:3" ht="9.9499999999999993" customHeight="1" x14ac:dyDescent="0.25"/>
    <row r="35" spans="1:3" ht="9.9499999999999993" customHeight="1" x14ac:dyDescent="0.25"/>
    <row r="36" spans="1:3" ht="9.9499999999999993" customHeight="1" x14ac:dyDescent="0.25"/>
    <row r="38" spans="1:3" x14ac:dyDescent="0.25">
      <c r="A38" s="317" t="s">
        <v>290</v>
      </c>
      <c r="B38" s="317"/>
      <c r="C38" s="317"/>
    </row>
    <row r="42" spans="1:3" ht="72.599999999999994" customHeight="1" x14ac:dyDescent="0.25">
      <c r="A42" s="318" t="s">
        <v>291</v>
      </c>
      <c r="B42" s="318"/>
      <c r="C42" s="318"/>
    </row>
    <row r="43" spans="1:3" x14ac:dyDescent="0.25">
      <c r="A43" s="243"/>
    </row>
    <row r="44" spans="1:3" x14ac:dyDescent="0.25">
      <c r="A44" s="236" t="s">
        <v>2</v>
      </c>
      <c r="B44" s="237">
        <f>B10</f>
        <v>0</v>
      </c>
    </row>
    <row r="45" spans="1:3" x14ac:dyDescent="0.25">
      <c r="A45" s="236" t="s">
        <v>198</v>
      </c>
      <c r="B45" s="237">
        <f>B11</f>
        <v>0</v>
      </c>
    </row>
    <row r="46" spans="1:3" x14ac:dyDescent="0.25">
      <c r="A46" s="236" t="s">
        <v>212</v>
      </c>
      <c r="B46" s="237">
        <f>B15</f>
        <v>0</v>
      </c>
    </row>
    <row r="47" spans="1:3" x14ac:dyDescent="0.25">
      <c r="A47" s="236" t="s">
        <v>211</v>
      </c>
      <c r="B47" s="239">
        <f>B14</f>
        <v>0</v>
      </c>
      <c r="C47" s="70">
        <f>C14</f>
        <v>0</v>
      </c>
    </row>
    <row r="48" spans="1:3" x14ac:dyDescent="0.25">
      <c r="A48" s="236"/>
    </row>
    <row r="52" spans="1:3" x14ac:dyDescent="0.25">
      <c r="A52" s="237" t="s">
        <v>165</v>
      </c>
      <c r="C52" s="237" t="s">
        <v>197</v>
      </c>
    </row>
    <row r="54" spans="1:3" ht="43.5" customHeight="1" x14ac:dyDescent="0.25">
      <c r="A54" s="242"/>
      <c r="B54" s="242"/>
      <c r="C54" s="242"/>
    </row>
  </sheetData>
  <mergeCells count="5">
    <mergeCell ref="A1:C1"/>
    <mergeCell ref="A3:C3"/>
    <mergeCell ref="A8:C8"/>
    <mergeCell ref="A38:C38"/>
    <mergeCell ref="A42:C42"/>
  </mergeCells>
  <pageMargins left="0.70866141732283472" right="0.70866141732283472" top="0.78740157480314965" bottom="0.78740157480314965" header="0.31496062992125984" footer="0.31496062992125984"/>
  <pageSetup paperSize="9" scale="67" orientation="portrait" horizontalDpi="0" verticalDpi="0"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15">
    <tabColor indexed="11"/>
    <pageSetUpPr fitToPage="1"/>
  </sheetPr>
  <dimension ref="A1:P97"/>
  <sheetViews>
    <sheetView showZeros="0" zoomScale="72" zoomScaleNormal="60" workbookViewId="0">
      <pane xSplit="2" ySplit="12" topLeftCell="C82" activePane="bottomRight" state="frozen"/>
      <selection sqref="A1:I1"/>
      <selection pane="topRight" sqref="A1:I1"/>
      <selection pane="bottomLeft" sqref="A1:I1"/>
      <selection pane="bottomRight" activeCell="K93" sqref="K93"/>
    </sheetView>
  </sheetViews>
  <sheetFormatPr baseColWidth="10" defaultRowHeight="12.75" x14ac:dyDescent="0.2"/>
  <cols>
    <col min="1" max="1" width="7.42578125" customWidth="1"/>
    <col min="2" max="2" width="36.5703125" customWidth="1"/>
    <col min="3" max="3" width="9.28515625" customWidth="1"/>
    <col min="4" max="5" width="17.85546875" style="111" customWidth="1"/>
    <col min="6" max="6" width="16.5703125" style="2" customWidth="1"/>
    <col min="7" max="7" width="17.140625" style="2" customWidth="1"/>
    <col min="8" max="8" width="16" style="2" customWidth="1"/>
    <col min="9" max="9" width="12.42578125" style="2" customWidth="1"/>
    <col min="10" max="10" width="11.85546875" style="2" customWidth="1"/>
    <col min="11" max="11" width="12.28515625" customWidth="1"/>
    <col min="12" max="13" width="10.7109375" customWidth="1"/>
    <col min="14" max="14" width="12.28515625" customWidth="1"/>
    <col min="15" max="15" width="12.7109375" customWidth="1"/>
    <col min="16" max="16" width="13.140625" customWidth="1"/>
  </cols>
  <sheetData>
    <row r="1" spans="1:16" s="9" customFormat="1" ht="20.100000000000001" customHeight="1" x14ac:dyDescent="0.2">
      <c r="A1" s="45" t="s">
        <v>218</v>
      </c>
      <c r="B1" s="45"/>
      <c r="C1" s="45"/>
      <c r="D1" s="107"/>
      <c r="E1" s="107"/>
      <c r="F1" s="45"/>
      <c r="G1" s="45"/>
      <c r="H1" s="45"/>
      <c r="I1" s="45"/>
      <c r="J1" s="45"/>
      <c r="K1" s="45"/>
      <c r="L1" s="45"/>
      <c r="M1" s="45"/>
      <c r="N1" s="46"/>
      <c r="O1" s="45"/>
      <c r="P1" s="46"/>
    </row>
    <row r="2" spans="1:16" s="53" customFormat="1" x14ac:dyDescent="0.2">
      <c r="A2" s="52" t="s">
        <v>2</v>
      </c>
      <c r="B2" s="52"/>
      <c r="C2" s="52">
        <f>'Angebot Deckblatt'!$B$11</f>
        <v>0</v>
      </c>
      <c r="D2" s="108"/>
      <c r="E2" s="108"/>
      <c r="F2" s="54"/>
      <c r="G2" s="54"/>
      <c r="H2" s="54"/>
      <c r="I2" s="54"/>
      <c r="J2" s="54"/>
      <c r="K2" s="54"/>
      <c r="L2" s="54"/>
      <c r="M2" s="54"/>
      <c r="N2" s="55"/>
      <c r="O2" s="54"/>
      <c r="P2" s="64">
        <f>'Angebot Deckblatt'!$I$1</f>
        <v>0</v>
      </c>
    </row>
    <row r="3" spans="1:16" s="53" customFormat="1" x14ac:dyDescent="0.2">
      <c r="A3" s="51" t="s">
        <v>198</v>
      </c>
      <c r="B3" s="51"/>
      <c r="C3" s="51">
        <f>'Angebot Deckblatt'!$B$3</f>
        <v>0</v>
      </c>
      <c r="D3" s="109"/>
      <c r="E3" s="109"/>
      <c r="F3" s="33"/>
      <c r="G3" s="33"/>
      <c r="H3" s="33"/>
      <c r="I3" s="33"/>
      <c r="J3" s="33"/>
      <c r="K3" s="33"/>
      <c r="L3" s="33"/>
      <c r="M3" s="33"/>
      <c r="N3" s="56"/>
      <c r="O3" s="33"/>
      <c r="P3" s="56"/>
    </row>
    <row r="4" spans="1:16" s="53" customFormat="1" x14ac:dyDescent="0.2">
      <c r="A4" s="51" t="s">
        <v>206</v>
      </c>
      <c r="B4" s="51"/>
      <c r="C4" s="51" t="str">
        <f>'Angebot Deckblatt'!$B$5</f>
        <v/>
      </c>
      <c r="D4" s="109"/>
      <c r="E4" s="109"/>
      <c r="F4" s="33"/>
      <c r="G4" s="33"/>
      <c r="H4" s="33"/>
      <c r="I4" s="33"/>
      <c r="J4" s="33"/>
      <c r="K4" s="33"/>
      <c r="L4" s="33"/>
      <c r="M4" s="33"/>
      <c r="N4" s="56"/>
      <c r="O4" s="33"/>
      <c r="P4" s="56"/>
    </row>
    <row r="5" spans="1:16" s="53" customFormat="1" x14ac:dyDescent="0.2">
      <c r="A5" s="51" t="s">
        <v>199</v>
      </c>
      <c r="B5" s="51"/>
      <c r="C5" s="51">
        <f>'Angebot Deckblatt'!$B$4</f>
        <v>0</v>
      </c>
      <c r="D5" s="109"/>
      <c r="E5" s="109"/>
      <c r="F5" s="33"/>
      <c r="G5" s="33"/>
      <c r="H5" s="33"/>
      <c r="I5" s="33"/>
      <c r="J5" s="33"/>
      <c r="K5" s="33"/>
      <c r="L5" s="33"/>
      <c r="M5" s="33"/>
      <c r="N5" s="56"/>
      <c r="O5" s="33"/>
      <c r="P5" s="56"/>
    </row>
    <row r="6" spans="1:16" s="53" customFormat="1" x14ac:dyDescent="0.2">
      <c r="A6" s="51" t="s">
        <v>211</v>
      </c>
      <c r="C6" s="68">
        <f>'Angebot Deckblatt'!$B$29</f>
        <v>0</v>
      </c>
      <c r="D6" s="51" t="s">
        <v>4</v>
      </c>
      <c r="E6" s="68">
        <f>'Angebot Deckblatt'!$G$29</f>
        <v>0</v>
      </c>
      <c r="F6" s="68">
        <f>'Angebot Deckblatt'!$G$29</f>
        <v>0</v>
      </c>
      <c r="G6" s="68"/>
      <c r="H6" s="68"/>
      <c r="I6" s="57"/>
      <c r="J6" s="57"/>
      <c r="K6" s="57"/>
      <c r="L6" s="57"/>
      <c r="M6" s="57"/>
      <c r="N6" s="58"/>
      <c r="O6" s="57"/>
      <c r="P6" s="58"/>
    </row>
    <row r="7" spans="1:16" s="41" customFormat="1" ht="12.95" customHeight="1" x14ac:dyDescent="0.2">
      <c r="A7" s="40" t="s">
        <v>179</v>
      </c>
      <c r="B7" s="43" t="s">
        <v>180</v>
      </c>
      <c r="C7" s="43" t="s">
        <v>181</v>
      </c>
      <c r="D7" s="356" t="s">
        <v>182</v>
      </c>
      <c r="E7" s="357"/>
      <c r="F7" s="357"/>
      <c r="G7" s="357"/>
      <c r="H7" s="357"/>
      <c r="I7" s="358"/>
      <c r="J7" s="42" t="s">
        <v>183</v>
      </c>
      <c r="K7" s="347" t="s">
        <v>178</v>
      </c>
      <c r="L7" s="348"/>
      <c r="M7" s="348"/>
      <c r="N7" s="37" t="s">
        <v>184</v>
      </c>
      <c r="O7" s="38" t="s">
        <v>185</v>
      </c>
      <c r="P7" s="39" t="s">
        <v>186</v>
      </c>
    </row>
    <row r="8" spans="1:16" ht="70.349999999999994" customHeight="1" x14ac:dyDescent="0.2">
      <c r="A8" s="338" t="s">
        <v>217</v>
      </c>
      <c r="B8" s="341" t="s">
        <v>90</v>
      </c>
      <c r="C8" s="343" t="s">
        <v>216</v>
      </c>
      <c r="D8" s="324" t="s">
        <v>214</v>
      </c>
      <c r="E8" s="325"/>
      <c r="F8" s="325"/>
      <c r="G8" s="325"/>
      <c r="H8" s="325"/>
      <c r="I8" s="326"/>
      <c r="J8" s="334" t="s">
        <v>222</v>
      </c>
      <c r="K8" s="331" t="s">
        <v>294</v>
      </c>
      <c r="L8" s="338" t="s">
        <v>130</v>
      </c>
      <c r="M8" s="352" t="s">
        <v>227</v>
      </c>
      <c r="N8" s="331" t="s">
        <v>176</v>
      </c>
      <c r="O8" s="338" t="s">
        <v>187</v>
      </c>
      <c r="P8" s="338" t="s">
        <v>188</v>
      </c>
    </row>
    <row r="9" spans="1:16" ht="20.45" customHeight="1" x14ac:dyDescent="0.2">
      <c r="A9" s="339"/>
      <c r="B9" s="342"/>
      <c r="C9" s="344"/>
      <c r="D9" s="327"/>
      <c r="E9" s="327"/>
      <c r="F9" s="327"/>
      <c r="G9" s="327"/>
      <c r="H9" s="327"/>
      <c r="I9" s="328"/>
      <c r="J9" s="355"/>
      <c r="K9" s="332"/>
      <c r="L9" s="339"/>
      <c r="M9" s="353"/>
      <c r="N9" s="332"/>
      <c r="O9" s="339"/>
      <c r="P9" s="339"/>
    </row>
    <row r="10" spans="1:16" ht="18" hidden="1" customHeight="1" x14ac:dyDescent="0.2">
      <c r="A10" s="339"/>
      <c r="B10" s="342"/>
      <c r="C10" s="344"/>
      <c r="D10" s="349">
        <f>'Angebot Deckblatt'!$B$29</f>
        <v>0</v>
      </c>
      <c r="E10" s="350"/>
      <c r="F10" s="350"/>
      <c r="G10" s="350"/>
      <c r="H10" s="350"/>
      <c r="I10" s="351"/>
      <c r="J10" s="355"/>
      <c r="K10" s="332"/>
      <c r="L10" s="339"/>
      <c r="M10" s="353"/>
      <c r="N10" s="332"/>
      <c r="O10" s="339"/>
      <c r="P10" s="339"/>
    </row>
    <row r="11" spans="1:16" x14ac:dyDescent="0.2">
      <c r="A11" s="339"/>
      <c r="B11" s="342"/>
      <c r="C11" s="344"/>
      <c r="D11" s="334" t="s">
        <v>219</v>
      </c>
      <c r="E11" s="336" t="s">
        <v>226</v>
      </c>
      <c r="F11" s="336" t="s">
        <v>220</v>
      </c>
      <c r="G11" s="334" t="s">
        <v>272</v>
      </c>
      <c r="H11" s="334" t="s">
        <v>221</v>
      </c>
      <c r="I11" s="338" t="s">
        <v>215</v>
      </c>
      <c r="J11" s="355"/>
      <c r="K11" s="332"/>
      <c r="L11" s="339"/>
      <c r="M11" s="353"/>
      <c r="N11" s="332"/>
      <c r="O11" s="339"/>
      <c r="P11" s="339"/>
    </row>
    <row r="12" spans="1:16" ht="67.7" customHeight="1" x14ac:dyDescent="0.2">
      <c r="A12" s="340"/>
      <c r="B12" s="337"/>
      <c r="C12" s="345"/>
      <c r="D12" s="335"/>
      <c r="E12" s="337"/>
      <c r="F12" s="337"/>
      <c r="G12" s="346"/>
      <c r="H12" s="346"/>
      <c r="I12" s="340"/>
      <c r="J12" s="346"/>
      <c r="K12" s="333"/>
      <c r="L12" s="340"/>
      <c r="M12" s="354"/>
      <c r="N12" s="333"/>
      <c r="O12" s="340"/>
      <c r="P12" s="340"/>
    </row>
    <row r="13" spans="1:16" ht="16.149999999999999" customHeight="1" x14ac:dyDescent="0.2">
      <c r="A13" s="195" t="s">
        <v>266</v>
      </c>
      <c r="B13" s="196"/>
      <c r="C13" s="196"/>
      <c r="D13" s="197"/>
      <c r="E13" s="197"/>
      <c r="F13" s="196"/>
      <c r="G13" s="196"/>
      <c r="H13" s="196"/>
      <c r="I13" s="196"/>
      <c r="J13" s="196"/>
      <c r="K13" s="196"/>
      <c r="L13" s="196"/>
      <c r="M13" s="196"/>
      <c r="N13" s="196"/>
      <c r="O13" s="196"/>
      <c r="P13" s="198"/>
    </row>
    <row r="14" spans="1:16" ht="16.149999999999999" customHeight="1" x14ac:dyDescent="0.2">
      <c r="A14" s="232" t="str">
        <f>IF(B14=""," ","1.1")</f>
        <v xml:space="preserve"> </v>
      </c>
      <c r="B14" s="192"/>
      <c r="C14" s="185"/>
      <c r="D14" s="186"/>
      <c r="E14" s="186"/>
      <c r="F14" s="186"/>
      <c r="G14" s="186"/>
      <c r="H14" s="186"/>
      <c r="I14" s="187"/>
      <c r="J14" s="187"/>
      <c r="K14" s="114"/>
      <c r="L14" s="114"/>
      <c r="M14" s="187"/>
      <c r="N14" s="113">
        <f>K14+L14+M14</f>
        <v>0</v>
      </c>
      <c r="O14" s="113">
        <f>I14+N14</f>
        <v>0</v>
      </c>
      <c r="P14" s="113">
        <f>J14+N14</f>
        <v>0</v>
      </c>
    </row>
    <row r="15" spans="1:16" ht="16.149999999999999" customHeight="1" x14ac:dyDescent="0.2">
      <c r="A15" s="232" t="str">
        <f>IF(B15=""," ","1.2")</f>
        <v xml:space="preserve"> </v>
      </c>
      <c r="B15" s="184"/>
      <c r="C15" s="185"/>
      <c r="D15" s="186"/>
      <c r="E15" s="186"/>
      <c r="F15" s="186"/>
      <c r="G15" s="186"/>
      <c r="H15" s="186"/>
      <c r="I15" s="187"/>
      <c r="J15" s="187"/>
      <c r="K15" s="114"/>
      <c r="L15" s="114"/>
      <c r="M15" s="187"/>
      <c r="N15" s="113">
        <f t="shared" ref="N15:N27" si="0">K15+L15+M15</f>
        <v>0</v>
      </c>
      <c r="O15" s="113">
        <f>I15+N15</f>
        <v>0</v>
      </c>
      <c r="P15" s="113">
        <f>J15+N15</f>
        <v>0</v>
      </c>
    </row>
    <row r="16" spans="1:16" ht="16.149999999999999" customHeight="1" x14ac:dyDescent="0.2">
      <c r="A16" s="232" t="str">
        <f>IF(B16=""," ","1.3")</f>
        <v xml:space="preserve"> </v>
      </c>
      <c r="B16" s="184"/>
      <c r="C16" s="185"/>
      <c r="D16" s="186"/>
      <c r="E16" s="186"/>
      <c r="F16" s="186"/>
      <c r="G16" s="186"/>
      <c r="H16" s="186"/>
      <c r="I16" s="187"/>
      <c r="J16" s="187"/>
      <c r="K16" s="114"/>
      <c r="L16" s="114"/>
      <c r="M16" s="187"/>
      <c r="N16" s="113">
        <f t="shared" si="0"/>
        <v>0</v>
      </c>
      <c r="O16" s="113">
        <f>I16+N16</f>
        <v>0</v>
      </c>
      <c r="P16" s="113">
        <f>J16+N16</f>
        <v>0</v>
      </c>
    </row>
    <row r="17" spans="1:16" ht="16.149999999999999" customHeight="1" x14ac:dyDescent="0.2">
      <c r="A17" s="232" t="str">
        <f>IF(B17=""," ","1.4")</f>
        <v xml:space="preserve"> </v>
      </c>
      <c r="B17" s="184"/>
      <c r="C17" s="185"/>
      <c r="D17" s="186"/>
      <c r="E17" s="186"/>
      <c r="F17" s="186"/>
      <c r="G17" s="186"/>
      <c r="H17" s="186"/>
      <c r="I17" s="187"/>
      <c r="J17" s="187"/>
      <c r="K17" s="114"/>
      <c r="L17" s="114"/>
      <c r="M17" s="187"/>
      <c r="N17" s="113">
        <f t="shared" si="0"/>
        <v>0</v>
      </c>
      <c r="O17" s="113">
        <f>I17+N17</f>
        <v>0</v>
      </c>
      <c r="P17" s="113">
        <f>J17+N17</f>
        <v>0</v>
      </c>
    </row>
    <row r="18" spans="1:16" ht="16.149999999999999" customHeight="1" x14ac:dyDescent="0.2">
      <c r="A18" s="232" t="str">
        <f>IF(B18=""," ","1.5")</f>
        <v xml:space="preserve"> </v>
      </c>
      <c r="B18" s="188"/>
      <c r="C18" s="189"/>
      <c r="D18" s="186"/>
      <c r="E18" s="186"/>
      <c r="F18" s="186"/>
      <c r="G18" s="186"/>
      <c r="H18" s="190"/>
      <c r="I18" s="191"/>
      <c r="J18" s="187"/>
      <c r="K18" s="116"/>
      <c r="L18" s="116"/>
      <c r="M18" s="191"/>
      <c r="N18" s="115">
        <f t="shared" si="0"/>
        <v>0</v>
      </c>
      <c r="O18" s="115">
        <f>I18+N18</f>
        <v>0</v>
      </c>
      <c r="P18" s="115">
        <f>J18+N18</f>
        <v>0</v>
      </c>
    </row>
    <row r="19" spans="1:16" ht="16.149999999999999" customHeight="1" x14ac:dyDescent="0.2">
      <c r="A19" s="329" t="s">
        <v>267</v>
      </c>
      <c r="B19" s="330"/>
      <c r="C19" s="117">
        <f>SUM(C14:C18)</f>
        <v>0</v>
      </c>
      <c r="D19" s="320">
        <f t="shared" ref="D19:P19" si="1">SUM(D14:D18)</f>
        <v>0</v>
      </c>
      <c r="E19" s="320"/>
      <c r="F19" s="320">
        <f t="shared" si="1"/>
        <v>0</v>
      </c>
      <c r="G19" s="118"/>
      <c r="H19" s="118"/>
      <c r="I19" s="119">
        <f t="shared" si="1"/>
        <v>0</v>
      </c>
      <c r="J19" s="119">
        <f t="shared" si="1"/>
        <v>0</v>
      </c>
      <c r="K19" s="119">
        <f t="shared" si="1"/>
        <v>0</v>
      </c>
      <c r="L19" s="119">
        <f t="shared" si="1"/>
        <v>0</v>
      </c>
      <c r="M19" s="119">
        <f t="shared" si="1"/>
        <v>0</v>
      </c>
      <c r="N19" s="119">
        <f t="shared" si="1"/>
        <v>0</v>
      </c>
      <c r="O19" s="119">
        <f t="shared" si="1"/>
        <v>0</v>
      </c>
      <c r="P19" s="119">
        <f t="shared" si="1"/>
        <v>0</v>
      </c>
    </row>
    <row r="20" spans="1:16" ht="16.149999999999999" customHeight="1" x14ac:dyDescent="0.2">
      <c r="A20" s="323" t="s">
        <v>260</v>
      </c>
      <c r="B20" s="323"/>
      <c r="C20" s="323"/>
      <c r="D20" s="323"/>
      <c r="E20" s="323"/>
      <c r="F20" s="323"/>
      <c r="G20" s="323"/>
      <c r="H20" s="323"/>
      <c r="I20" s="323"/>
      <c r="J20" s="323"/>
      <c r="K20" s="323"/>
      <c r="L20" s="323"/>
      <c r="M20" s="323"/>
      <c r="N20" s="323"/>
      <c r="O20" s="323"/>
      <c r="P20" s="323"/>
    </row>
    <row r="21" spans="1:16" ht="16.149999999999999" customHeight="1" x14ac:dyDescent="0.2">
      <c r="A21" s="232" t="str">
        <f>IF(B21=""," ","2.1")</f>
        <v xml:space="preserve"> </v>
      </c>
      <c r="B21" s="192"/>
      <c r="C21" s="185"/>
      <c r="D21" s="186"/>
      <c r="E21" s="186"/>
      <c r="F21" s="186"/>
      <c r="G21" s="186"/>
      <c r="H21" s="186"/>
      <c r="I21" s="187"/>
      <c r="J21" s="187"/>
      <c r="K21" s="114"/>
      <c r="L21" s="114"/>
      <c r="M21" s="187"/>
      <c r="N21" s="113">
        <f t="shared" si="0"/>
        <v>0</v>
      </c>
      <c r="O21" s="113">
        <f t="shared" ref="O21:O27" si="2">I21+N21</f>
        <v>0</v>
      </c>
      <c r="P21" s="113">
        <f t="shared" ref="P21:P27" si="3">J21+N21</f>
        <v>0</v>
      </c>
    </row>
    <row r="22" spans="1:16" ht="16.149999999999999" customHeight="1" x14ac:dyDescent="0.2">
      <c r="A22" s="232" t="str">
        <f>IF(B22=""," ","2.2")</f>
        <v xml:space="preserve"> </v>
      </c>
      <c r="B22" s="184"/>
      <c r="C22" s="185"/>
      <c r="D22" s="186"/>
      <c r="E22" s="186"/>
      <c r="F22" s="186"/>
      <c r="G22" s="186"/>
      <c r="H22" s="186"/>
      <c r="I22" s="187"/>
      <c r="J22" s="187"/>
      <c r="K22" s="114"/>
      <c r="L22" s="114"/>
      <c r="M22" s="187"/>
      <c r="N22" s="113">
        <f t="shared" si="0"/>
        <v>0</v>
      </c>
      <c r="O22" s="113">
        <f t="shared" si="2"/>
        <v>0</v>
      </c>
      <c r="P22" s="113">
        <f t="shared" si="3"/>
        <v>0</v>
      </c>
    </row>
    <row r="23" spans="1:16" ht="16.149999999999999" customHeight="1" x14ac:dyDescent="0.2">
      <c r="A23" s="232" t="str">
        <f>IF(B23=""," ","2.3")</f>
        <v xml:space="preserve"> </v>
      </c>
      <c r="B23" s="184"/>
      <c r="C23" s="185"/>
      <c r="D23" s="186"/>
      <c r="E23" s="186"/>
      <c r="F23" s="186"/>
      <c r="G23" s="186"/>
      <c r="H23" s="186"/>
      <c r="I23" s="187"/>
      <c r="J23" s="187"/>
      <c r="K23" s="114"/>
      <c r="L23" s="114"/>
      <c r="M23" s="187"/>
      <c r="N23" s="113">
        <f t="shared" si="0"/>
        <v>0</v>
      </c>
      <c r="O23" s="113">
        <f t="shared" si="2"/>
        <v>0</v>
      </c>
      <c r="P23" s="113">
        <f t="shared" si="3"/>
        <v>0</v>
      </c>
    </row>
    <row r="24" spans="1:16" ht="16.149999999999999" customHeight="1" x14ac:dyDescent="0.2">
      <c r="A24" s="232" t="str">
        <f>IF(B24=""," ","2.4")</f>
        <v xml:space="preserve"> </v>
      </c>
      <c r="B24" s="184"/>
      <c r="C24" s="185"/>
      <c r="D24" s="186"/>
      <c r="E24" s="186"/>
      <c r="F24" s="186"/>
      <c r="G24" s="186"/>
      <c r="H24" s="186"/>
      <c r="I24" s="187"/>
      <c r="J24" s="187"/>
      <c r="K24" s="114"/>
      <c r="L24" s="114"/>
      <c r="M24" s="187"/>
      <c r="N24" s="113">
        <f t="shared" si="0"/>
        <v>0</v>
      </c>
      <c r="O24" s="113">
        <f t="shared" si="2"/>
        <v>0</v>
      </c>
      <c r="P24" s="113">
        <f t="shared" si="3"/>
        <v>0</v>
      </c>
    </row>
    <row r="25" spans="1:16" ht="16.149999999999999" customHeight="1" x14ac:dyDescent="0.2">
      <c r="A25" s="232" t="str">
        <f>IF(B25=""," ","2.5")</f>
        <v xml:space="preserve"> </v>
      </c>
      <c r="B25" s="184"/>
      <c r="C25" s="185"/>
      <c r="D25" s="186"/>
      <c r="E25" s="186"/>
      <c r="F25" s="186"/>
      <c r="G25" s="186"/>
      <c r="H25" s="186"/>
      <c r="I25" s="187"/>
      <c r="J25" s="187"/>
      <c r="K25" s="114"/>
      <c r="L25" s="114"/>
      <c r="M25" s="187"/>
      <c r="N25" s="113">
        <f t="shared" si="0"/>
        <v>0</v>
      </c>
      <c r="O25" s="113">
        <f t="shared" si="2"/>
        <v>0</v>
      </c>
      <c r="P25" s="113">
        <f t="shared" si="3"/>
        <v>0</v>
      </c>
    </row>
    <row r="26" spans="1:16" ht="16.149999999999999" customHeight="1" x14ac:dyDescent="0.2">
      <c r="A26" s="232" t="str">
        <f>IF(B26=""," ","2.6")</f>
        <v xml:space="preserve"> </v>
      </c>
      <c r="B26" s="184"/>
      <c r="C26" s="185"/>
      <c r="D26" s="186"/>
      <c r="E26" s="186"/>
      <c r="F26" s="186"/>
      <c r="G26" s="186"/>
      <c r="H26" s="186"/>
      <c r="I26" s="187"/>
      <c r="J26" s="187"/>
      <c r="K26" s="114"/>
      <c r="L26" s="114"/>
      <c r="M26" s="187"/>
      <c r="N26" s="113">
        <f t="shared" si="0"/>
        <v>0</v>
      </c>
      <c r="O26" s="113">
        <f t="shared" si="2"/>
        <v>0</v>
      </c>
      <c r="P26" s="113">
        <f t="shared" si="3"/>
        <v>0</v>
      </c>
    </row>
    <row r="27" spans="1:16" ht="16.149999999999999" customHeight="1" x14ac:dyDescent="0.2">
      <c r="A27" s="232" t="str">
        <f>IF(B27=""," ","2.7")</f>
        <v xml:space="preserve"> </v>
      </c>
      <c r="B27" s="184"/>
      <c r="C27" s="185"/>
      <c r="D27" s="186"/>
      <c r="E27" s="186"/>
      <c r="F27" s="186"/>
      <c r="G27" s="186"/>
      <c r="H27" s="186"/>
      <c r="I27" s="187"/>
      <c r="J27" s="187"/>
      <c r="K27" s="114"/>
      <c r="L27" s="114"/>
      <c r="M27" s="187"/>
      <c r="N27" s="113">
        <f t="shared" si="0"/>
        <v>0</v>
      </c>
      <c r="O27" s="113">
        <f t="shared" si="2"/>
        <v>0</v>
      </c>
      <c r="P27" s="113">
        <f t="shared" si="3"/>
        <v>0</v>
      </c>
    </row>
    <row r="28" spans="1:16" ht="16.149999999999999" customHeight="1" x14ac:dyDescent="0.2">
      <c r="A28" s="319" t="s">
        <v>265</v>
      </c>
      <c r="B28" s="319"/>
      <c r="C28" s="117">
        <f>SUM(C21:C27)</f>
        <v>0</v>
      </c>
      <c r="D28" s="320">
        <f t="shared" ref="D28:P28" si="4">SUM(D21:D27)</f>
        <v>0</v>
      </c>
      <c r="E28" s="320"/>
      <c r="F28" s="320">
        <f t="shared" si="4"/>
        <v>0</v>
      </c>
      <c r="G28" s="118"/>
      <c r="H28" s="118"/>
      <c r="I28" s="119">
        <f t="shared" si="4"/>
        <v>0</v>
      </c>
      <c r="J28" s="119">
        <f t="shared" si="4"/>
        <v>0</v>
      </c>
      <c r="K28" s="119">
        <f t="shared" si="4"/>
        <v>0</v>
      </c>
      <c r="L28" s="119">
        <f t="shared" si="4"/>
        <v>0</v>
      </c>
      <c r="M28" s="119">
        <f t="shared" si="4"/>
        <v>0</v>
      </c>
      <c r="N28" s="119">
        <f t="shared" si="4"/>
        <v>0</v>
      </c>
      <c r="O28" s="119">
        <f t="shared" si="4"/>
        <v>0</v>
      </c>
      <c r="P28" s="119">
        <f t="shared" si="4"/>
        <v>0</v>
      </c>
    </row>
    <row r="29" spans="1:16" ht="16.149999999999999" customHeight="1" x14ac:dyDescent="0.2">
      <c r="A29" s="321" t="s">
        <v>261</v>
      </c>
      <c r="B29" s="321"/>
      <c r="C29" s="321"/>
      <c r="D29" s="321"/>
      <c r="E29" s="321"/>
      <c r="F29" s="321"/>
      <c r="G29" s="321"/>
      <c r="H29" s="321"/>
      <c r="I29" s="321"/>
      <c r="J29" s="321"/>
      <c r="K29" s="321"/>
      <c r="L29" s="321"/>
      <c r="M29" s="321"/>
      <c r="N29" s="321"/>
      <c r="O29" s="321"/>
      <c r="P29" s="321"/>
    </row>
    <row r="30" spans="1:16" ht="16.149999999999999" customHeight="1" x14ac:dyDescent="0.2">
      <c r="A30" s="233" t="str">
        <f>IF(B30=""," ","3.1")</f>
        <v xml:space="preserve"> </v>
      </c>
      <c r="B30" s="184"/>
      <c r="C30" s="193"/>
      <c r="D30" s="186"/>
      <c r="E30" s="186"/>
      <c r="F30" s="186"/>
      <c r="G30" s="186"/>
      <c r="H30" s="186"/>
      <c r="I30" s="194"/>
      <c r="J30" s="187"/>
      <c r="K30" s="122"/>
      <c r="L30" s="122"/>
      <c r="M30" s="194"/>
      <c r="N30" s="121">
        <f t="shared" ref="N30:N40" si="5">K30+L30+M30</f>
        <v>0</v>
      </c>
      <c r="O30" s="121">
        <f t="shared" ref="O30:O40" si="6">I30+N30</f>
        <v>0</v>
      </c>
      <c r="P30" s="121">
        <f t="shared" ref="P30:P40" si="7">J30+N30</f>
        <v>0</v>
      </c>
    </row>
    <row r="31" spans="1:16" ht="16.149999999999999" customHeight="1" x14ac:dyDescent="0.2">
      <c r="A31" s="233" t="str">
        <f>IF(B31=""," ","3.2")</f>
        <v xml:space="preserve"> </v>
      </c>
      <c r="B31" s="184"/>
      <c r="C31" s="193"/>
      <c r="D31" s="186"/>
      <c r="E31" s="186"/>
      <c r="F31" s="186"/>
      <c r="G31" s="186"/>
      <c r="H31" s="186"/>
      <c r="I31" s="194"/>
      <c r="J31" s="187"/>
      <c r="K31" s="122"/>
      <c r="L31" s="122"/>
      <c r="M31" s="194"/>
      <c r="N31" s="121">
        <f t="shared" si="5"/>
        <v>0</v>
      </c>
      <c r="O31" s="121">
        <f t="shared" si="6"/>
        <v>0</v>
      </c>
      <c r="P31" s="121">
        <f t="shared" si="7"/>
        <v>0</v>
      </c>
    </row>
    <row r="32" spans="1:16" ht="16.149999999999999" customHeight="1" x14ac:dyDescent="0.2">
      <c r="A32" s="233" t="str">
        <f>IF(B32=""," ","3.3")</f>
        <v xml:space="preserve"> </v>
      </c>
      <c r="B32" s="184"/>
      <c r="C32" s="193"/>
      <c r="D32" s="186"/>
      <c r="E32" s="186"/>
      <c r="F32" s="186"/>
      <c r="G32" s="186"/>
      <c r="H32" s="186"/>
      <c r="I32" s="194"/>
      <c r="J32" s="187"/>
      <c r="K32" s="122"/>
      <c r="L32" s="122"/>
      <c r="M32" s="194"/>
      <c r="N32" s="121">
        <f t="shared" si="5"/>
        <v>0</v>
      </c>
      <c r="O32" s="121">
        <f t="shared" si="6"/>
        <v>0</v>
      </c>
      <c r="P32" s="121">
        <f t="shared" si="7"/>
        <v>0</v>
      </c>
    </row>
    <row r="33" spans="1:16" ht="16.149999999999999" customHeight="1" x14ac:dyDescent="0.2">
      <c r="A33" s="233" t="str">
        <f>IF(B33=""," ","3.4")</f>
        <v xml:space="preserve"> </v>
      </c>
      <c r="B33" s="184"/>
      <c r="C33" s="193"/>
      <c r="D33" s="186"/>
      <c r="E33" s="186"/>
      <c r="F33" s="186"/>
      <c r="G33" s="186"/>
      <c r="H33" s="186"/>
      <c r="I33" s="194"/>
      <c r="J33" s="187"/>
      <c r="K33" s="122"/>
      <c r="L33" s="122"/>
      <c r="M33" s="194"/>
      <c r="N33" s="121">
        <f t="shared" si="5"/>
        <v>0</v>
      </c>
      <c r="O33" s="121">
        <f t="shared" si="6"/>
        <v>0</v>
      </c>
      <c r="P33" s="121">
        <f t="shared" si="7"/>
        <v>0</v>
      </c>
    </row>
    <row r="34" spans="1:16" ht="16.149999999999999" customHeight="1" x14ac:dyDescent="0.2">
      <c r="A34" s="233" t="str">
        <f>IF(B34=""," ","3.5")</f>
        <v xml:space="preserve"> </v>
      </c>
      <c r="B34" s="184"/>
      <c r="C34" s="193"/>
      <c r="D34" s="186"/>
      <c r="E34" s="186"/>
      <c r="F34" s="186"/>
      <c r="G34" s="186"/>
      <c r="H34" s="186"/>
      <c r="I34" s="194"/>
      <c r="J34" s="187"/>
      <c r="K34" s="122"/>
      <c r="L34" s="122"/>
      <c r="M34" s="194"/>
      <c r="N34" s="121">
        <f>K34+L34+M34</f>
        <v>0</v>
      </c>
      <c r="O34" s="121">
        <f t="shared" si="6"/>
        <v>0</v>
      </c>
      <c r="P34" s="121">
        <f t="shared" si="7"/>
        <v>0</v>
      </c>
    </row>
    <row r="35" spans="1:16" ht="16.149999999999999" customHeight="1" x14ac:dyDescent="0.2">
      <c r="A35" s="233" t="str">
        <f>IF(B35=""," ","3.6")</f>
        <v xml:space="preserve"> </v>
      </c>
      <c r="B35" s="184"/>
      <c r="C35" s="193"/>
      <c r="D35" s="186"/>
      <c r="E35" s="186"/>
      <c r="F35" s="186"/>
      <c r="G35" s="186"/>
      <c r="H35" s="186"/>
      <c r="I35" s="194"/>
      <c r="J35" s="187"/>
      <c r="K35" s="122"/>
      <c r="L35" s="122"/>
      <c r="M35" s="194"/>
      <c r="N35" s="121">
        <f>K35+L35+M35</f>
        <v>0</v>
      </c>
      <c r="O35" s="121">
        <f t="shared" si="6"/>
        <v>0</v>
      </c>
      <c r="P35" s="121">
        <f t="shared" si="7"/>
        <v>0</v>
      </c>
    </row>
    <row r="36" spans="1:16" ht="16.149999999999999" customHeight="1" x14ac:dyDescent="0.2">
      <c r="A36" s="233" t="str">
        <f>IF(B36=""," ","3.7")</f>
        <v xml:space="preserve"> </v>
      </c>
      <c r="B36" s="184"/>
      <c r="C36" s="193"/>
      <c r="D36" s="186"/>
      <c r="E36" s="186"/>
      <c r="F36" s="186"/>
      <c r="G36" s="186"/>
      <c r="H36" s="186"/>
      <c r="I36" s="194"/>
      <c r="J36" s="187"/>
      <c r="K36" s="122"/>
      <c r="L36" s="122"/>
      <c r="M36" s="194"/>
      <c r="N36" s="121">
        <f>K36+L36+M36</f>
        <v>0</v>
      </c>
      <c r="O36" s="121">
        <f t="shared" si="6"/>
        <v>0</v>
      </c>
      <c r="P36" s="121">
        <f t="shared" si="7"/>
        <v>0</v>
      </c>
    </row>
    <row r="37" spans="1:16" ht="16.149999999999999" customHeight="1" x14ac:dyDescent="0.2">
      <c r="A37" s="233" t="str">
        <f>IF(B37=""," ","3.8")</f>
        <v xml:space="preserve"> </v>
      </c>
      <c r="B37" s="184"/>
      <c r="C37" s="193"/>
      <c r="D37" s="186"/>
      <c r="E37" s="186"/>
      <c r="F37" s="186"/>
      <c r="G37" s="186"/>
      <c r="H37" s="186"/>
      <c r="I37" s="194"/>
      <c r="J37" s="187"/>
      <c r="K37" s="122"/>
      <c r="L37" s="122"/>
      <c r="M37" s="194"/>
      <c r="N37" s="121">
        <f>K37+L37+M37</f>
        <v>0</v>
      </c>
      <c r="O37" s="121">
        <f t="shared" si="6"/>
        <v>0</v>
      </c>
      <c r="P37" s="121">
        <f t="shared" si="7"/>
        <v>0</v>
      </c>
    </row>
    <row r="38" spans="1:16" ht="16.149999999999999" customHeight="1" x14ac:dyDescent="0.2">
      <c r="A38" s="233" t="str">
        <f>IF(B38=""," ","3.9")</f>
        <v xml:space="preserve"> </v>
      </c>
      <c r="B38" s="184"/>
      <c r="C38" s="193"/>
      <c r="D38" s="186"/>
      <c r="E38" s="186"/>
      <c r="F38" s="186"/>
      <c r="G38" s="186"/>
      <c r="H38" s="186"/>
      <c r="I38" s="194"/>
      <c r="J38" s="187"/>
      <c r="K38" s="122"/>
      <c r="L38" s="122"/>
      <c r="M38" s="194"/>
      <c r="N38" s="121">
        <f t="shared" si="5"/>
        <v>0</v>
      </c>
      <c r="O38" s="121">
        <f t="shared" si="6"/>
        <v>0</v>
      </c>
      <c r="P38" s="121">
        <f t="shared" si="7"/>
        <v>0</v>
      </c>
    </row>
    <row r="39" spans="1:16" ht="16.149999999999999" customHeight="1" x14ac:dyDescent="0.2">
      <c r="A39" s="233" t="str">
        <f>IF(B39=""," ","3.10")</f>
        <v xml:space="preserve"> </v>
      </c>
      <c r="B39" s="184"/>
      <c r="C39" s="193"/>
      <c r="D39" s="186"/>
      <c r="E39" s="186"/>
      <c r="F39" s="186"/>
      <c r="G39" s="186"/>
      <c r="H39" s="186"/>
      <c r="I39" s="194"/>
      <c r="J39" s="187"/>
      <c r="K39" s="122"/>
      <c r="L39" s="122"/>
      <c r="M39" s="194"/>
      <c r="N39" s="121">
        <f t="shared" si="5"/>
        <v>0</v>
      </c>
      <c r="O39" s="121">
        <f t="shared" si="6"/>
        <v>0</v>
      </c>
      <c r="P39" s="121">
        <f t="shared" si="7"/>
        <v>0</v>
      </c>
    </row>
    <row r="40" spans="1:16" ht="16.149999999999999" customHeight="1" x14ac:dyDescent="0.2">
      <c r="A40" s="233" t="str">
        <f>IF(B40=""," ","3.11")</f>
        <v xml:space="preserve"> </v>
      </c>
      <c r="B40" s="184"/>
      <c r="C40" s="193"/>
      <c r="D40" s="186"/>
      <c r="E40" s="186"/>
      <c r="F40" s="186"/>
      <c r="G40" s="186"/>
      <c r="H40" s="186"/>
      <c r="I40" s="194"/>
      <c r="J40" s="187"/>
      <c r="K40" s="122"/>
      <c r="L40" s="122"/>
      <c r="M40" s="194"/>
      <c r="N40" s="121">
        <f t="shared" si="5"/>
        <v>0</v>
      </c>
      <c r="O40" s="121">
        <f t="shared" si="6"/>
        <v>0</v>
      </c>
      <c r="P40" s="121">
        <f t="shared" si="7"/>
        <v>0</v>
      </c>
    </row>
    <row r="41" spans="1:16" ht="16.149999999999999" customHeight="1" x14ac:dyDescent="0.2">
      <c r="A41" s="319" t="s">
        <v>268</v>
      </c>
      <c r="B41" s="319"/>
      <c r="C41" s="123">
        <f>SUM(C30:C40)</f>
        <v>0</v>
      </c>
      <c r="D41" s="322"/>
      <c r="E41" s="322"/>
      <c r="F41" s="322"/>
      <c r="G41" s="120"/>
      <c r="H41" s="120"/>
      <c r="I41" s="124">
        <f t="shared" ref="I41:P41" si="8">SUM(I30:I40)</f>
        <v>0</v>
      </c>
      <c r="J41" s="124">
        <f t="shared" si="8"/>
        <v>0</v>
      </c>
      <c r="K41" s="124">
        <f t="shared" si="8"/>
        <v>0</v>
      </c>
      <c r="L41" s="124">
        <f t="shared" si="8"/>
        <v>0</v>
      </c>
      <c r="M41" s="124">
        <f t="shared" si="8"/>
        <v>0</v>
      </c>
      <c r="N41" s="124">
        <f t="shared" si="8"/>
        <v>0</v>
      </c>
      <c r="O41" s="124">
        <f t="shared" si="8"/>
        <v>0</v>
      </c>
      <c r="P41" s="124">
        <f t="shared" si="8"/>
        <v>0</v>
      </c>
    </row>
    <row r="42" spans="1:16" ht="16.149999999999999" customHeight="1" x14ac:dyDescent="0.2">
      <c r="A42" s="321" t="s">
        <v>262</v>
      </c>
      <c r="B42" s="321"/>
      <c r="C42" s="321"/>
      <c r="D42" s="321"/>
      <c r="E42" s="321"/>
      <c r="F42" s="321"/>
      <c r="G42" s="321"/>
      <c r="H42" s="321"/>
      <c r="I42" s="321"/>
      <c r="J42" s="321"/>
      <c r="K42" s="321"/>
      <c r="L42" s="321"/>
      <c r="M42" s="321"/>
      <c r="N42" s="321"/>
      <c r="O42" s="321"/>
      <c r="P42" s="321"/>
    </row>
    <row r="43" spans="1:16" ht="16.149999999999999" customHeight="1" x14ac:dyDescent="0.2">
      <c r="A43" s="233" t="str">
        <f>IF(B43="","","4.1")</f>
        <v/>
      </c>
      <c r="B43" s="184"/>
      <c r="C43" s="193"/>
      <c r="D43" s="186"/>
      <c r="E43" s="186"/>
      <c r="F43" s="186"/>
      <c r="G43" s="186"/>
      <c r="H43" s="186"/>
      <c r="I43" s="194"/>
      <c r="J43" s="187"/>
      <c r="K43" s="194"/>
      <c r="L43" s="194"/>
      <c r="M43" s="194"/>
      <c r="N43" s="121">
        <f>K43+L43+M43</f>
        <v>0</v>
      </c>
      <c r="O43" s="121">
        <f t="shared" ref="O43:O72" si="9">I43+N43</f>
        <v>0</v>
      </c>
      <c r="P43" s="121">
        <f t="shared" ref="P43:P72" si="10">J43+N43</f>
        <v>0</v>
      </c>
    </row>
    <row r="44" spans="1:16" ht="16.149999999999999" customHeight="1" x14ac:dyDescent="0.2">
      <c r="A44" s="233" t="str">
        <f>IF(B44="","","4.2")</f>
        <v/>
      </c>
      <c r="B44" s="184"/>
      <c r="C44" s="193"/>
      <c r="D44" s="186"/>
      <c r="E44" s="186"/>
      <c r="F44" s="186"/>
      <c r="G44" s="186"/>
      <c r="H44" s="186"/>
      <c r="I44" s="194"/>
      <c r="J44" s="187"/>
      <c r="K44" s="194"/>
      <c r="L44" s="194"/>
      <c r="M44" s="194"/>
      <c r="N44" s="121">
        <f>K44+L44+M44</f>
        <v>0</v>
      </c>
      <c r="O44" s="121">
        <f t="shared" si="9"/>
        <v>0</v>
      </c>
      <c r="P44" s="121">
        <f t="shared" si="10"/>
        <v>0</v>
      </c>
    </row>
    <row r="45" spans="1:16" ht="16.149999999999999" customHeight="1" x14ac:dyDescent="0.2">
      <c r="A45" s="233" t="str">
        <f>IF(B45="","","4.3")</f>
        <v/>
      </c>
      <c r="B45" s="184"/>
      <c r="C45" s="193"/>
      <c r="D45" s="186"/>
      <c r="E45" s="186"/>
      <c r="F45" s="186"/>
      <c r="G45" s="186"/>
      <c r="H45" s="186"/>
      <c r="I45" s="194"/>
      <c r="J45" s="187"/>
      <c r="K45" s="194"/>
      <c r="L45" s="194"/>
      <c r="M45" s="194"/>
      <c r="N45" s="121">
        <f>K45+L45+M45</f>
        <v>0</v>
      </c>
      <c r="O45" s="121">
        <f t="shared" si="9"/>
        <v>0</v>
      </c>
      <c r="P45" s="121">
        <f t="shared" si="10"/>
        <v>0</v>
      </c>
    </row>
    <row r="46" spans="1:16" ht="16.149999999999999" customHeight="1" x14ac:dyDescent="0.2">
      <c r="A46" s="233" t="str">
        <f>IF(B46="","","4.4")</f>
        <v/>
      </c>
      <c r="B46" s="184"/>
      <c r="C46" s="193"/>
      <c r="D46" s="186"/>
      <c r="E46" s="186"/>
      <c r="F46" s="186"/>
      <c r="G46" s="186"/>
      <c r="H46" s="186"/>
      <c r="I46" s="194"/>
      <c r="J46" s="187"/>
      <c r="K46" s="194"/>
      <c r="L46" s="194"/>
      <c r="M46" s="194"/>
      <c r="N46" s="121">
        <f>K46+L46+M46</f>
        <v>0</v>
      </c>
      <c r="O46" s="121">
        <f t="shared" si="9"/>
        <v>0</v>
      </c>
      <c r="P46" s="121">
        <f t="shared" si="10"/>
        <v>0</v>
      </c>
    </row>
    <row r="47" spans="1:16" ht="16.149999999999999" customHeight="1" x14ac:dyDescent="0.2">
      <c r="A47" s="233" t="str">
        <f>IF(B47="","","4.5")</f>
        <v/>
      </c>
      <c r="B47" s="184"/>
      <c r="C47" s="193"/>
      <c r="D47" s="186"/>
      <c r="E47" s="186"/>
      <c r="F47" s="186"/>
      <c r="G47" s="186"/>
      <c r="H47" s="186"/>
      <c r="I47" s="194"/>
      <c r="J47" s="187"/>
      <c r="K47" s="194"/>
      <c r="L47" s="194"/>
      <c r="M47" s="194"/>
      <c r="N47" s="121">
        <f t="shared" ref="N47:N62" si="11">K47+L47+M47</f>
        <v>0</v>
      </c>
      <c r="O47" s="121">
        <f t="shared" si="9"/>
        <v>0</v>
      </c>
      <c r="P47" s="121">
        <f t="shared" si="10"/>
        <v>0</v>
      </c>
    </row>
    <row r="48" spans="1:16" ht="16.149999999999999" customHeight="1" x14ac:dyDescent="0.2">
      <c r="A48" s="233" t="str">
        <f>IF(B48="","","4.6")</f>
        <v/>
      </c>
      <c r="B48" s="184"/>
      <c r="C48" s="193"/>
      <c r="D48" s="186"/>
      <c r="E48" s="186"/>
      <c r="F48" s="186"/>
      <c r="G48" s="186"/>
      <c r="H48" s="186"/>
      <c r="I48" s="194"/>
      <c r="J48" s="187"/>
      <c r="K48" s="194"/>
      <c r="L48" s="194"/>
      <c r="M48" s="194"/>
      <c r="N48" s="121">
        <f t="shared" si="11"/>
        <v>0</v>
      </c>
      <c r="O48" s="121">
        <f t="shared" si="9"/>
        <v>0</v>
      </c>
      <c r="P48" s="121">
        <f t="shared" si="10"/>
        <v>0</v>
      </c>
    </row>
    <row r="49" spans="1:16" ht="16.149999999999999" customHeight="1" x14ac:dyDescent="0.2">
      <c r="A49" s="233" t="str">
        <f>IF(B49="","","4.7")</f>
        <v/>
      </c>
      <c r="B49" s="184"/>
      <c r="C49" s="193"/>
      <c r="D49" s="186"/>
      <c r="E49" s="186"/>
      <c r="F49" s="186"/>
      <c r="G49" s="186"/>
      <c r="H49" s="186"/>
      <c r="I49" s="194"/>
      <c r="J49" s="187"/>
      <c r="K49" s="194"/>
      <c r="L49" s="194"/>
      <c r="M49" s="194"/>
      <c r="N49" s="121">
        <f t="shared" si="11"/>
        <v>0</v>
      </c>
      <c r="O49" s="121">
        <f t="shared" si="9"/>
        <v>0</v>
      </c>
      <c r="P49" s="121">
        <f t="shared" si="10"/>
        <v>0</v>
      </c>
    </row>
    <row r="50" spans="1:16" ht="16.149999999999999" customHeight="1" x14ac:dyDescent="0.2">
      <c r="A50" s="233" t="str">
        <f>IF(B50="","","4.8")</f>
        <v/>
      </c>
      <c r="B50" s="184"/>
      <c r="C50" s="193"/>
      <c r="D50" s="186"/>
      <c r="E50" s="186"/>
      <c r="F50" s="186"/>
      <c r="G50" s="186"/>
      <c r="H50" s="186"/>
      <c r="I50" s="194"/>
      <c r="J50" s="187"/>
      <c r="K50" s="194"/>
      <c r="L50" s="194"/>
      <c r="M50" s="194"/>
      <c r="N50" s="121">
        <f t="shared" si="11"/>
        <v>0</v>
      </c>
      <c r="O50" s="121">
        <f t="shared" si="9"/>
        <v>0</v>
      </c>
      <c r="P50" s="121">
        <f t="shared" si="10"/>
        <v>0</v>
      </c>
    </row>
    <row r="51" spans="1:16" ht="16.149999999999999" customHeight="1" x14ac:dyDescent="0.2">
      <c r="A51" s="233" t="str">
        <f>IF(B51="","","4.9")</f>
        <v/>
      </c>
      <c r="B51" s="184"/>
      <c r="C51" s="193"/>
      <c r="D51" s="186"/>
      <c r="E51" s="186"/>
      <c r="F51" s="186"/>
      <c r="G51" s="186"/>
      <c r="H51" s="186"/>
      <c r="I51" s="194"/>
      <c r="J51" s="187"/>
      <c r="K51" s="194"/>
      <c r="L51" s="194"/>
      <c r="M51" s="194"/>
      <c r="N51" s="121">
        <f t="shared" si="11"/>
        <v>0</v>
      </c>
      <c r="O51" s="121">
        <f t="shared" si="9"/>
        <v>0</v>
      </c>
      <c r="P51" s="121">
        <f t="shared" si="10"/>
        <v>0</v>
      </c>
    </row>
    <row r="52" spans="1:16" ht="16.149999999999999" customHeight="1" x14ac:dyDescent="0.2">
      <c r="A52" s="233" t="str">
        <f>IF(B52="","","4.10")</f>
        <v/>
      </c>
      <c r="B52" s="184"/>
      <c r="C52" s="193"/>
      <c r="D52" s="186"/>
      <c r="E52" s="186"/>
      <c r="F52" s="186"/>
      <c r="G52" s="186"/>
      <c r="H52" s="186"/>
      <c r="I52" s="194"/>
      <c r="J52" s="187"/>
      <c r="K52" s="194"/>
      <c r="L52" s="194"/>
      <c r="M52" s="194"/>
      <c r="N52" s="121">
        <f t="shared" si="11"/>
        <v>0</v>
      </c>
      <c r="O52" s="121">
        <f t="shared" si="9"/>
        <v>0</v>
      </c>
      <c r="P52" s="121">
        <f t="shared" si="10"/>
        <v>0</v>
      </c>
    </row>
    <row r="53" spans="1:16" ht="16.149999999999999" customHeight="1" x14ac:dyDescent="0.2">
      <c r="A53" s="233" t="str">
        <f>IF(B53="","","4.11")</f>
        <v/>
      </c>
      <c r="B53" s="184"/>
      <c r="C53" s="193"/>
      <c r="D53" s="186"/>
      <c r="E53" s="186"/>
      <c r="F53" s="186"/>
      <c r="G53" s="186"/>
      <c r="H53" s="186"/>
      <c r="I53" s="194"/>
      <c r="J53" s="187"/>
      <c r="K53" s="194"/>
      <c r="L53" s="194"/>
      <c r="M53" s="194"/>
      <c r="N53" s="121">
        <f t="shared" si="11"/>
        <v>0</v>
      </c>
      <c r="O53" s="121">
        <f t="shared" si="9"/>
        <v>0</v>
      </c>
      <c r="P53" s="121">
        <f t="shared" si="10"/>
        <v>0</v>
      </c>
    </row>
    <row r="54" spans="1:16" ht="16.149999999999999" customHeight="1" x14ac:dyDescent="0.2">
      <c r="A54" s="233" t="str">
        <f>IF(B54="","","4.12")</f>
        <v/>
      </c>
      <c r="B54" s="184"/>
      <c r="C54" s="193"/>
      <c r="D54" s="186"/>
      <c r="E54" s="186"/>
      <c r="F54" s="186"/>
      <c r="G54" s="186"/>
      <c r="H54" s="186"/>
      <c r="I54" s="194"/>
      <c r="J54" s="187"/>
      <c r="K54" s="194"/>
      <c r="L54" s="194"/>
      <c r="M54" s="194"/>
      <c r="N54" s="121">
        <f t="shared" si="11"/>
        <v>0</v>
      </c>
      <c r="O54" s="121">
        <f t="shared" si="9"/>
        <v>0</v>
      </c>
      <c r="P54" s="121">
        <f t="shared" si="10"/>
        <v>0</v>
      </c>
    </row>
    <row r="55" spans="1:16" ht="16.149999999999999" customHeight="1" x14ac:dyDescent="0.2">
      <c r="A55" s="233" t="str">
        <f>IF(B55="","","4.13")</f>
        <v/>
      </c>
      <c r="B55" s="184"/>
      <c r="C55" s="193"/>
      <c r="D55" s="186"/>
      <c r="E55" s="186"/>
      <c r="F55" s="186"/>
      <c r="G55" s="186"/>
      <c r="H55" s="186"/>
      <c r="I55" s="194"/>
      <c r="J55" s="187"/>
      <c r="K55" s="194"/>
      <c r="L55" s="194"/>
      <c r="M55" s="194"/>
      <c r="N55" s="121">
        <f t="shared" si="11"/>
        <v>0</v>
      </c>
      <c r="O55" s="121">
        <f t="shared" si="9"/>
        <v>0</v>
      </c>
      <c r="P55" s="121">
        <f t="shared" si="10"/>
        <v>0</v>
      </c>
    </row>
    <row r="56" spans="1:16" ht="16.149999999999999" customHeight="1" x14ac:dyDescent="0.2">
      <c r="A56" s="233" t="str">
        <f>IF(B56="","","4.14")</f>
        <v/>
      </c>
      <c r="B56" s="184"/>
      <c r="C56" s="193"/>
      <c r="D56" s="186"/>
      <c r="E56" s="186"/>
      <c r="F56" s="186"/>
      <c r="G56" s="186"/>
      <c r="H56" s="186"/>
      <c r="I56" s="194"/>
      <c r="J56" s="187"/>
      <c r="K56" s="194"/>
      <c r="L56" s="194"/>
      <c r="M56" s="194"/>
      <c r="N56" s="121">
        <f t="shared" si="11"/>
        <v>0</v>
      </c>
      <c r="O56" s="121">
        <f t="shared" si="9"/>
        <v>0</v>
      </c>
      <c r="P56" s="121">
        <f t="shared" si="10"/>
        <v>0</v>
      </c>
    </row>
    <row r="57" spans="1:16" ht="16.149999999999999" customHeight="1" x14ac:dyDescent="0.2">
      <c r="A57" s="233" t="str">
        <f>IF(B57="","","4.15")</f>
        <v/>
      </c>
      <c r="B57" s="184"/>
      <c r="C57" s="193"/>
      <c r="D57" s="186"/>
      <c r="E57" s="186"/>
      <c r="F57" s="186"/>
      <c r="G57" s="186"/>
      <c r="H57" s="186"/>
      <c r="I57" s="194"/>
      <c r="J57" s="187"/>
      <c r="K57" s="194"/>
      <c r="L57" s="194"/>
      <c r="M57" s="194"/>
      <c r="N57" s="121">
        <f t="shared" si="11"/>
        <v>0</v>
      </c>
      <c r="O57" s="121">
        <f t="shared" si="9"/>
        <v>0</v>
      </c>
      <c r="P57" s="121">
        <f t="shared" si="10"/>
        <v>0</v>
      </c>
    </row>
    <row r="58" spans="1:16" ht="16.149999999999999" customHeight="1" x14ac:dyDescent="0.2">
      <c r="A58" s="233" t="str">
        <f>IF(B58="","","4.16")</f>
        <v/>
      </c>
      <c r="B58" s="184"/>
      <c r="C58" s="193"/>
      <c r="D58" s="186"/>
      <c r="E58" s="186"/>
      <c r="F58" s="186"/>
      <c r="G58" s="186"/>
      <c r="H58" s="186"/>
      <c r="I58" s="194"/>
      <c r="J58" s="187"/>
      <c r="K58" s="194"/>
      <c r="L58" s="194"/>
      <c r="M58" s="194"/>
      <c r="N58" s="121">
        <f t="shared" si="11"/>
        <v>0</v>
      </c>
      <c r="O58" s="121">
        <f t="shared" si="9"/>
        <v>0</v>
      </c>
      <c r="P58" s="121">
        <f t="shared" si="10"/>
        <v>0</v>
      </c>
    </row>
    <row r="59" spans="1:16" ht="16.149999999999999" customHeight="1" x14ac:dyDescent="0.2">
      <c r="A59" s="233" t="str">
        <f>IF(B59="","","4.17")</f>
        <v/>
      </c>
      <c r="B59" s="184"/>
      <c r="C59" s="193"/>
      <c r="D59" s="186"/>
      <c r="E59" s="186"/>
      <c r="F59" s="186"/>
      <c r="G59" s="186"/>
      <c r="H59" s="186"/>
      <c r="I59" s="194"/>
      <c r="J59" s="187"/>
      <c r="K59" s="194"/>
      <c r="L59" s="194"/>
      <c r="M59" s="194"/>
      <c r="N59" s="121">
        <f t="shared" si="11"/>
        <v>0</v>
      </c>
      <c r="O59" s="121">
        <f t="shared" si="9"/>
        <v>0</v>
      </c>
      <c r="P59" s="121">
        <f t="shared" si="10"/>
        <v>0</v>
      </c>
    </row>
    <row r="60" spans="1:16" ht="16.149999999999999" customHeight="1" x14ac:dyDescent="0.2">
      <c r="A60" s="233" t="str">
        <f>IF(B60="","","4.18")</f>
        <v/>
      </c>
      <c r="B60" s="184"/>
      <c r="C60" s="193"/>
      <c r="D60" s="186"/>
      <c r="E60" s="186"/>
      <c r="F60" s="186"/>
      <c r="G60" s="186"/>
      <c r="H60" s="186"/>
      <c r="I60" s="194"/>
      <c r="J60" s="187"/>
      <c r="K60" s="194"/>
      <c r="L60" s="194"/>
      <c r="M60" s="194"/>
      <c r="N60" s="121">
        <f t="shared" si="11"/>
        <v>0</v>
      </c>
      <c r="O60" s="121">
        <f t="shared" si="9"/>
        <v>0</v>
      </c>
      <c r="P60" s="121">
        <f t="shared" si="10"/>
        <v>0</v>
      </c>
    </row>
    <row r="61" spans="1:16" ht="16.149999999999999" customHeight="1" x14ac:dyDescent="0.2">
      <c r="A61" s="233" t="str">
        <f>IF(B61="","","4.19")</f>
        <v/>
      </c>
      <c r="B61" s="184"/>
      <c r="C61" s="193"/>
      <c r="D61" s="186"/>
      <c r="E61" s="186"/>
      <c r="F61" s="186"/>
      <c r="G61" s="186"/>
      <c r="H61" s="186"/>
      <c r="I61" s="194"/>
      <c r="J61" s="187"/>
      <c r="K61" s="194"/>
      <c r="L61" s="194"/>
      <c r="M61" s="194"/>
      <c r="N61" s="121">
        <f t="shared" si="11"/>
        <v>0</v>
      </c>
      <c r="O61" s="121">
        <f t="shared" si="9"/>
        <v>0</v>
      </c>
      <c r="P61" s="121">
        <f t="shared" si="10"/>
        <v>0</v>
      </c>
    </row>
    <row r="62" spans="1:16" ht="16.149999999999999" customHeight="1" x14ac:dyDescent="0.2">
      <c r="A62" s="233" t="str">
        <f>IF(B62="","","4.20")</f>
        <v/>
      </c>
      <c r="B62" s="184"/>
      <c r="C62" s="193"/>
      <c r="D62" s="186"/>
      <c r="E62" s="186"/>
      <c r="F62" s="186"/>
      <c r="G62" s="186"/>
      <c r="H62" s="186"/>
      <c r="I62" s="194"/>
      <c r="J62" s="187"/>
      <c r="K62" s="194"/>
      <c r="L62" s="194"/>
      <c r="M62" s="194"/>
      <c r="N62" s="121">
        <f t="shared" si="11"/>
        <v>0</v>
      </c>
      <c r="O62" s="121">
        <f t="shared" si="9"/>
        <v>0</v>
      </c>
      <c r="P62" s="121">
        <f t="shared" si="10"/>
        <v>0</v>
      </c>
    </row>
    <row r="63" spans="1:16" ht="16.149999999999999" customHeight="1" x14ac:dyDescent="0.2">
      <c r="A63" s="233" t="str">
        <f>IF(B63="","","4.21")</f>
        <v/>
      </c>
      <c r="B63" s="184"/>
      <c r="C63" s="193"/>
      <c r="D63" s="186"/>
      <c r="E63" s="186"/>
      <c r="F63" s="186"/>
      <c r="G63" s="186"/>
      <c r="H63" s="186"/>
      <c r="I63" s="194"/>
      <c r="J63" s="187"/>
      <c r="K63" s="194"/>
      <c r="L63" s="194"/>
      <c r="M63" s="194"/>
      <c r="N63" s="121">
        <f t="shared" ref="N63:N72" si="12">K63+L63+M63</f>
        <v>0</v>
      </c>
      <c r="O63" s="121">
        <f t="shared" si="9"/>
        <v>0</v>
      </c>
      <c r="P63" s="121">
        <f t="shared" si="10"/>
        <v>0</v>
      </c>
    </row>
    <row r="64" spans="1:16" ht="16.149999999999999" customHeight="1" x14ac:dyDescent="0.2">
      <c r="A64" s="233" t="str">
        <f>IF(B64="","","4.22")</f>
        <v/>
      </c>
      <c r="B64" s="184"/>
      <c r="C64" s="193"/>
      <c r="D64" s="186"/>
      <c r="E64" s="186"/>
      <c r="F64" s="186"/>
      <c r="G64" s="186"/>
      <c r="H64" s="186"/>
      <c r="I64" s="194"/>
      <c r="J64" s="187"/>
      <c r="K64" s="194"/>
      <c r="L64" s="194"/>
      <c r="M64" s="194"/>
      <c r="N64" s="121">
        <f t="shared" si="12"/>
        <v>0</v>
      </c>
      <c r="O64" s="121">
        <f t="shared" si="9"/>
        <v>0</v>
      </c>
      <c r="P64" s="121">
        <f t="shared" si="10"/>
        <v>0</v>
      </c>
    </row>
    <row r="65" spans="1:16" ht="16.149999999999999" customHeight="1" x14ac:dyDescent="0.2">
      <c r="A65" s="233" t="str">
        <f>IF(B65="","","4.23")</f>
        <v/>
      </c>
      <c r="B65" s="184"/>
      <c r="C65" s="193"/>
      <c r="D65" s="186"/>
      <c r="E65" s="186"/>
      <c r="F65" s="186"/>
      <c r="G65" s="186"/>
      <c r="H65" s="186"/>
      <c r="I65" s="194"/>
      <c r="J65" s="187"/>
      <c r="K65" s="194"/>
      <c r="L65" s="194"/>
      <c r="M65" s="194"/>
      <c r="N65" s="121">
        <f t="shared" si="12"/>
        <v>0</v>
      </c>
      <c r="O65" s="121">
        <f t="shared" si="9"/>
        <v>0</v>
      </c>
      <c r="P65" s="121">
        <f t="shared" si="10"/>
        <v>0</v>
      </c>
    </row>
    <row r="66" spans="1:16" ht="16.149999999999999" customHeight="1" x14ac:dyDescent="0.2">
      <c r="A66" s="233" t="str">
        <f>IF(B66="","","4.24")</f>
        <v/>
      </c>
      <c r="B66" s="184"/>
      <c r="C66" s="193"/>
      <c r="D66" s="186"/>
      <c r="E66" s="186"/>
      <c r="F66" s="186"/>
      <c r="G66" s="186"/>
      <c r="H66" s="186"/>
      <c r="I66" s="194"/>
      <c r="J66" s="187"/>
      <c r="K66" s="194"/>
      <c r="L66" s="194"/>
      <c r="M66" s="194"/>
      <c r="N66" s="121">
        <f t="shared" si="12"/>
        <v>0</v>
      </c>
      <c r="O66" s="121">
        <f t="shared" si="9"/>
        <v>0</v>
      </c>
      <c r="P66" s="121">
        <f t="shared" si="10"/>
        <v>0</v>
      </c>
    </row>
    <row r="67" spans="1:16" ht="16.149999999999999" customHeight="1" x14ac:dyDescent="0.2">
      <c r="A67" s="233" t="str">
        <f>IF(B67="","","4.25")</f>
        <v/>
      </c>
      <c r="B67" s="184"/>
      <c r="C67" s="193"/>
      <c r="D67" s="186"/>
      <c r="E67" s="186"/>
      <c r="F67" s="186"/>
      <c r="G67" s="186"/>
      <c r="H67" s="186"/>
      <c r="I67" s="194"/>
      <c r="J67" s="187"/>
      <c r="K67" s="194"/>
      <c r="L67" s="194"/>
      <c r="M67" s="194"/>
      <c r="N67" s="121">
        <f t="shared" si="12"/>
        <v>0</v>
      </c>
      <c r="O67" s="121">
        <f t="shared" si="9"/>
        <v>0</v>
      </c>
      <c r="P67" s="121">
        <f t="shared" si="10"/>
        <v>0</v>
      </c>
    </row>
    <row r="68" spans="1:16" ht="16.149999999999999" customHeight="1" x14ac:dyDescent="0.2">
      <c r="A68" s="233" t="str">
        <f>IF(B68="","","4.26")</f>
        <v/>
      </c>
      <c r="B68" s="184"/>
      <c r="C68" s="193"/>
      <c r="D68" s="186"/>
      <c r="E68" s="186"/>
      <c r="F68" s="186"/>
      <c r="G68" s="186"/>
      <c r="H68" s="186"/>
      <c r="I68" s="194"/>
      <c r="J68" s="187"/>
      <c r="K68" s="194"/>
      <c r="L68" s="194"/>
      <c r="M68" s="194"/>
      <c r="N68" s="121">
        <f t="shared" si="12"/>
        <v>0</v>
      </c>
      <c r="O68" s="121">
        <f t="shared" si="9"/>
        <v>0</v>
      </c>
      <c r="P68" s="121">
        <f t="shared" si="10"/>
        <v>0</v>
      </c>
    </row>
    <row r="69" spans="1:16" ht="16.149999999999999" customHeight="1" x14ac:dyDescent="0.2">
      <c r="A69" s="233" t="str">
        <f>IF(B69="","","4.27")</f>
        <v/>
      </c>
      <c r="B69" s="184"/>
      <c r="C69" s="193"/>
      <c r="D69" s="186"/>
      <c r="E69" s="186"/>
      <c r="F69" s="186"/>
      <c r="G69" s="186"/>
      <c r="H69" s="186"/>
      <c r="I69" s="194"/>
      <c r="J69" s="187"/>
      <c r="K69" s="194"/>
      <c r="L69" s="194"/>
      <c r="M69" s="194"/>
      <c r="N69" s="121">
        <f t="shared" si="12"/>
        <v>0</v>
      </c>
      <c r="O69" s="121">
        <f t="shared" si="9"/>
        <v>0</v>
      </c>
      <c r="P69" s="121">
        <f t="shared" si="10"/>
        <v>0</v>
      </c>
    </row>
    <row r="70" spans="1:16" ht="16.149999999999999" customHeight="1" x14ac:dyDescent="0.2">
      <c r="A70" s="233" t="str">
        <f>IF(B70="","","4.28")</f>
        <v/>
      </c>
      <c r="B70" s="184"/>
      <c r="C70" s="193"/>
      <c r="D70" s="186"/>
      <c r="E70" s="186"/>
      <c r="F70" s="186"/>
      <c r="G70" s="186"/>
      <c r="H70" s="186"/>
      <c r="I70" s="194"/>
      <c r="J70" s="187"/>
      <c r="K70" s="194"/>
      <c r="L70" s="194"/>
      <c r="M70" s="194"/>
      <c r="N70" s="121">
        <f t="shared" si="12"/>
        <v>0</v>
      </c>
      <c r="O70" s="121">
        <f t="shared" si="9"/>
        <v>0</v>
      </c>
      <c r="P70" s="121">
        <f t="shared" si="10"/>
        <v>0</v>
      </c>
    </row>
    <row r="71" spans="1:16" ht="16.149999999999999" customHeight="1" x14ac:dyDescent="0.2">
      <c r="A71" s="233" t="str">
        <f>IF(B71="","","4.29")</f>
        <v/>
      </c>
      <c r="B71" s="184"/>
      <c r="C71" s="193"/>
      <c r="D71" s="186"/>
      <c r="E71" s="186"/>
      <c r="F71" s="186"/>
      <c r="G71" s="186"/>
      <c r="H71" s="186"/>
      <c r="I71" s="194"/>
      <c r="J71" s="187"/>
      <c r="K71" s="194"/>
      <c r="L71" s="194"/>
      <c r="M71" s="194"/>
      <c r="N71" s="121">
        <f t="shared" si="12"/>
        <v>0</v>
      </c>
      <c r="O71" s="121">
        <f t="shared" si="9"/>
        <v>0</v>
      </c>
      <c r="P71" s="121">
        <f t="shared" si="10"/>
        <v>0</v>
      </c>
    </row>
    <row r="72" spans="1:16" ht="16.149999999999999" customHeight="1" x14ac:dyDescent="0.2">
      <c r="A72" s="233" t="str">
        <f>IF(B72="","","4.30")</f>
        <v/>
      </c>
      <c r="B72" s="184"/>
      <c r="C72" s="193"/>
      <c r="D72" s="186"/>
      <c r="E72" s="186"/>
      <c r="F72" s="186"/>
      <c r="G72" s="186"/>
      <c r="H72" s="186"/>
      <c r="I72" s="194"/>
      <c r="J72" s="187"/>
      <c r="K72" s="194"/>
      <c r="L72" s="194"/>
      <c r="M72" s="194"/>
      <c r="N72" s="121">
        <f t="shared" si="12"/>
        <v>0</v>
      </c>
      <c r="O72" s="121">
        <f t="shared" si="9"/>
        <v>0</v>
      </c>
      <c r="P72" s="121">
        <f t="shared" si="10"/>
        <v>0</v>
      </c>
    </row>
    <row r="73" spans="1:16" ht="16.149999999999999" customHeight="1" x14ac:dyDescent="0.2">
      <c r="A73" s="319" t="s">
        <v>269</v>
      </c>
      <c r="B73" s="319"/>
      <c r="C73" s="123">
        <f>SUM(C43:C72)</f>
        <v>0</v>
      </c>
      <c r="D73" s="322"/>
      <c r="E73" s="322"/>
      <c r="F73" s="322"/>
      <c r="G73" s="120"/>
      <c r="H73" s="120"/>
      <c r="I73" s="124">
        <f t="shared" ref="I73:P73" si="13">SUM(I43:I72)</f>
        <v>0</v>
      </c>
      <c r="J73" s="124">
        <f t="shared" si="13"/>
        <v>0</v>
      </c>
      <c r="K73" s="124">
        <f t="shared" si="13"/>
        <v>0</v>
      </c>
      <c r="L73" s="124">
        <f t="shared" si="13"/>
        <v>0</v>
      </c>
      <c r="M73" s="124">
        <f t="shared" si="13"/>
        <v>0</v>
      </c>
      <c r="N73" s="124">
        <f t="shared" si="13"/>
        <v>0</v>
      </c>
      <c r="O73" s="124">
        <f t="shared" si="13"/>
        <v>0</v>
      </c>
      <c r="P73" s="124">
        <f t="shared" si="13"/>
        <v>0</v>
      </c>
    </row>
    <row r="74" spans="1:16" ht="16.149999999999999" customHeight="1" x14ac:dyDescent="0.2">
      <c r="A74" s="321" t="s">
        <v>263</v>
      </c>
      <c r="B74" s="321"/>
      <c r="C74" s="321"/>
      <c r="D74" s="321"/>
      <c r="E74" s="321"/>
      <c r="F74" s="321"/>
      <c r="G74" s="321"/>
      <c r="H74" s="321"/>
      <c r="I74" s="321"/>
      <c r="J74" s="321"/>
      <c r="K74" s="321"/>
      <c r="L74" s="321"/>
      <c r="M74" s="321"/>
      <c r="N74" s="321"/>
      <c r="O74" s="321"/>
      <c r="P74" s="321"/>
    </row>
    <row r="75" spans="1:16" ht="16.149999999999999" customHeight="1" x14ac:dyDescent="0.2">
      <c r="A75" s="233" t="str">
        <f>IF(B75="","","5.1")</f>
        <v/>
      </c>
      <c r="B75" s="184"/>
      <c r="C75" s="193"/>
      <c r="D75" s="186"/>
      <c r="E75" s="186"/>
      <c r="F75" s="186"/>
      <c r="G75" s="186"/>
      <c r="H75" s="186"/>
      <c r="I75" s="194"/>
      <c r="J75" s="194"/>
      <c r="K75" s="122"/>
      <c r="L75" s="122"/>
      <c r="M75" s="194"/>
      <c r="N75" s="121">
        <f t="shared" ref="N75:N82" si="14">K75+L75+M75</f>
        <v>0</v>
      </c>
      <c r="O75" s="121">
        <f t="shared" ref="O75:O82" si="15">I75+N75</f>
        <v>0</v>
      </c>
      <c r="P75" s="121">
        <f t="shared" ref="P75:P82" si="16">J75+N75</f>
        <v>0</v>
      </c>
    </row>
    <row r="76" spans="1:16" ht="16.149999999999999" customHeight="1" x14ac:dyDescent="0.2">
      <c r="A76" s="233" t="str">
        <f>IF(B76="","","5.2")</f>
        <v/>
      </c>
      <c r="B76" s="184"/>
      <c r="C76" s="193"/>
      <c r="D76" s="186"/>
      <c r="E76" s="186"/>
      <c r="F76" s="186"/>
      <c r="G76" s="186"/>
      <c r="H76" s="186"/>
      <c r="I76" s="194"/>
      <c r="J76" s="194"/>
      <c r="K76" s="122"/>
      <c r="L76" s="122"/>
      <c r="M76" s="194"/>
      <c r="N76" s="121">
        <f t="shared" si="14"/>
        <v>0</v>
      </c>
      <c r="O76" s="121">
        <f t="shared" si="15"/>
        <v>0</v>
      </c>
      <c r="P76" s="121">
        <f t="shared" si="16"/>
        <v>0</v>
      </c>
    </row>
    <row r="77" spans="1:16" ht="16.149999999999999" customHeight="1" x14ac:dyDescent="0.2">
      <c r="A77" s="233" t="str">
        <f>IF(B77="","","5.3")</f>
        <v/>
      </c>
      <c r="B77" s="184"/>
      <c r="C77" s="193"/>
      <c r="D77" s="186"/>
      <c r="E77" s="186"/>
      <c r="F77" s="186"/>
      <c r="G77" s="186"/>
      <c r="H77" s="186"/>
      <c r="I77" s="194"/>
      <c r="J77" s="194"/>
      <c r="K77" s="122"/>
      <c r="L77" s="122"/>
      <c r="M77" s="194"/>
      <c r="N77" s="121">
        <f t="shared" si="14"/>
        <v>0</v>
      </c>
      <c r="O77" s="121">
        <f t="shared" si="15"/>
        <v>0</v>
      </c>
      <c r="P77" s="121">
        <f t="shared" si="16"/>
        <v>0</v>
      </c>
    </row>
    <row r="78" spans="1:16" ht="16.149999999999999" customHeight="1" x14ac:dyDescent="0.2">
      <c r="A78" s="233" t="str">
        <f>IF(B78="","","5.4")</f>
        <v/>
      </c>
      <c r="B78" s="184"/>
      <c r="C78" s="193"/>
      <c r="D78" s="186"/>
      <c r="E78" s="186"/>
      <c r="F78" s="186"/>
      <c r="G78" s="186"/>
      <c r="H78" s="186"/>
      <c r="I78" s="194"/>
      <c r="J78" s="194"/>
      <c r="K78" s="122"/>
      <c r="L78" s="122"/>
      <c r="M78" s="194"/>
      <c r="N78" s="121">
        <f>K78+L78+M78</f>
        <v>0</v>
      </c>
      <c r="O78" s="121">
        <f t="shared" si="15"/>
        <v>0</v>
      </c>
      <c r="P78" s="121">
        <f t="shared" si="16"/>
        <v>0</v>
      </c>
    </row>
    <row r="79" spans="1:16" ht="16.149999999999999" customHeight="1" x14ac:dyDescent="0.2">
      <c r="A79" s="233" t="str">
        <f>IF(B79="","","5.5")</f>
        <v/>
      </c>
      <c r="B79" s="184"/>
      <c r="C79" s="193"/>
      <c r="D79" s="186"/>
      <c r="E79" s="186"/>
      <c r="F79" s="186"/>
      <c r="G79" s="186"/>
      <c r="H79" s="186"/>
      <c r="I79" s="194"/>
      <c r="J79" s="194"/>
      <c r="K79" s="122"/>
      <c r="L79" s="122"/>
      <c r="M79" s="194"/>
      <c r="N79" s="121">
        <f>K79+L79+M79</f>
        <v>0</v>
      </c>
      <c r="O79" s="121">
        <f t="shared" si="15"/>
        <v>0</v>
      </c>
      <c r="P79" s="121">
        <f t="shared" si="16"/>
        <v>0</v>
      </c>
    </row>
    <row r="80" spans="1:16" ht="16.149999999999999" customHeight="1" x14ac:dyDescent="0.2">
      <c r="A80" s="233" t="str">
        <f>IF(B80="","","5.6")</f>
        <v/>
      </c>
      <c r="B80" s="184"/>
      <c r="C80" s="193"/>
      <c r="D80" s="186"/>
      <c r="E80" s="186"/>
      <c r="F80" s="186"/>
      <c r="G80" s="186"/>
      <c r="H80" s="186"/>
      <c r="I80" s="194"/>
      <c r="J80" s="194"/>
      <c r="K80" s="122"/>
      <c r="L80" s="122"/>
      <c r="M80" s="194"/>
      <c r="N80" s="121">
        <f t="shared" si="14"/>
        <v>0</v>
      </c>
      <c r="O80" s="121">
        <f t="shared" si="15"/>
        <v>0</v>
      </c>
      <c r="P80" s="121">
        <f t="shared" si="16"/>
        <v>0</v>
      </c>
    </row>
    <row r="81" spans="1:16" ht="16.149999999999999" customHeight="1" x14ac:dyDescent="0.2">
      <c r="A81" s="233" t="str">
        <f>IF(B81="","","5.7")</f>
        <v/>
      </c>
      <c r="B81" s="184"/>
      <c r="C81" s="193"/>
      <c r="D81" s="186"/>
      <c r="E81" s="186"/>
      <c r="F81" s="186"/>
      <c r="G81" s="186"/>
      <c r="H81" s="186"/>
      <c r="I81" s="194"/>
      <c r="J81" s="194"/>
      <c r="K81" s="122"/>
      <c r="L81" s="122"/>
      <c r="M81" s="194"/>
      <c r="N81" s="121">
        <f t="shared" si="14"/>
        <v>0</v>
      </c>
      <c r="O81" s="121">
        <f t="shared" si="15"/>
        <v>0</v>
      </c>
      <c r="P81" s="121">
        <f t="shared" si="16"/>
        <v>0</v>
      </c>
    </row>
    <row r="82" spans="1:16" ht="16.149999999999999" customHeight="1" x14ac:dyDescent="0.2">
      <c r="A82" s="233" t="str">
        <f>IF(B82="","","5.8")</f>
        <v/>
      </c>
      <c r="B82" s="184"/>
      <c r="C82" s="193"/>
      <c r="D82" s="186"/>
      <c r="E82" s="186"/>
      <c r="F82" s="186"/>
      <c r="G82" s="186"/>
      <c r="H82" s="186"/>
      <c r="I82" s="194"/>
      <c r="J82" s="194"/>
      <c r="K82" s="122"/>
      <c r="L82" s="122"/>
      <c r="M82" s="194"/>
      <c r="N82" s="121">
        <f t="shared" si="14"/>
        <v>0</v>
      </c>
      <c r="O82" s="121">
        <f t="shared" si="15"/>
        <v>0</v>
      </c>
      <c r="P82" s="121">
        <f t="shared" si="16"/>
        <v>0</v>
      </c>
    </row>
    <row r="83" spans="1:16" ht="16.149999999999999" customHeight="1" x14ac:dyDescent="0.2">
      <c r="A83" s="319" t="s">
        <v>270</v>
      </c>
      <c r="B83" s="319"/>
      <c r="C83" s="123">
        <f>SUM(C75:C82)</f>
        <v>0</v>
      </c>
      <c r="D83" s="322"/>
      <c r="E83" s="322"/>
      <c r="F83" s="322"/>
      <c r="G83" s="120"/>
      <c r="H83" s="120"/>
      <c r="I83" s="124">
        <f t="shared" ref="I83:P83" si="17">SUM(I75:I82)</f>
        <v>0</v>
      </c>
      <c r="J83" s="124">
        <f t="shared" si="17"/>
        <v>0</v>
      </c>
      <c r="K83" s="124">
        <f t="shared" si="17"/>
        <v>0</v>
      </c>
      <c r="L83" s="124">
        <f t="shared" si="17"/>
        <v>0</v>
      </c>
      <c r="M83" s="124">
        <f t="shared" si="17"/>
        <v>0</v>
      </c>
      <c r="N83" s="124">
        <f t="shared" si="17"/>
        <v>0</v>
      </c>
      <c r="O83" s="124">
        <f t="shared" si="17"/>
        <v>0</v>
      </c>
      <c r="P83" s="124">
        <f t="shared" si="17"/>
        <v>0</v>
      </c>
    </row>
    <row r="84" spans="1:16" ht="16.149999999999999" customHeight="1" x14ac:dyDescent="0.2">
      <c r="A84" s="321" t="s">
        <v>264</v>
      </c>
      <c r="B84" s="321"/>
      <c r="C84" s="321"/>
      <c r="D84" s="321"/>
      <c r="E84" s="321"/>
      <c r="F84" s="321"/>
      <c r="G84" s="321"/>
      <c r="H84" s="321"/>
      <c r="I84" s="321"/>
      <c r="J84" s="321"/>
      <c r="K84" s="321"/>
      <c r="L84" s="321"/>
      <c r="M84" s="321"/>
      <c r="N84" s="321"/>
      <c r="O84" s="321"/>
      <c r="P84" s="321"/>
    </row>
    <row r="85" spans="1:16" ht="16.149999999999999" customHeight="1" x14ac:dyDescent="0.2">
      <c r="A85" s="233" t="str">
        <f>IF(B85="","","6.1")</f>
        <v/>
      </c>
      <c r="B85" s="184"/>
      <c r="C85" s="193"/>
      <c r="D85" s="186"/>
      <c r="E85" s="186"/>
      <c r="F85" s="186"/>
      <c r="G85" s="186"/>
      <c r="H85" s="186"/>
      <c r="I85" s="194"/>
      <c r="J85" s="194"/>
      <c r="K85" s="122"/>
      <c r="L85" s="122"/>
      <c r="M85" s="194"/>
      <c r="N85" s="121">
        <f>K85+L85+M85</f>
        <v>0</v>
      </c>
      <c r="O85" s="121">
        <f t="shared" ref="O85:O93" si="18">I85+N85</f>
        <v>0</v>
      </c>
      <c r="P85" s="121">
        <f t="shared" ref="P85:P93" si="19">J85+N85</f>
        <v>0</v>
      </c>
    </row>
    <row r="86" spans="1:16" ht="16.149999999999999" customHeight="1" x14ac:dyDescent="0.2">
      <c r="A86" s="233" t="str">
        <f>IF(B86="","","6.2")</f>
        <v/>
      </c>
      <c r="B86" s="184"/>
      <c r="C86" s="193"/>
      <c r="D86" s="186"/>
      <c r="E86" s="186"/>
      <c r="F86" s="186"/>
      <c r="G86" s="186"/>
      <c r="H86" s="186"/>
      <c r="I86" s="194"/>
      <c r="J86" s="194"/>
      <c r="K86" s="122"/>
      <c r="L86" s="122"/>
      <c r="M86" s="194"/>
      <c r="N86" s="121">
        <f>K86+L86+M86</f>
        <v>0</v>
      </c>
      <c r="O86" s="121">
        <f t="shared" si="18"/>
        <v>0</v>
      </c>
      <c r="P86" s="121">
        <f t="shared" si="19"/>
        <v>0</v>
      </c>
    </row>
    <row r="87" spans="1:16" ht="16.149999999999999" customHeight="1" x14ac:dyDescent="0.2">
      <c r="A87" s="233" t="str">
        <f>IF(B87="","","6.3")</f>
        <v/>
      </c>
      <c r="B87" s="184"/>
      <c r="C87" s="193"/>
      <c r="D87" s="186"/>
      <c r="E87" s="186"/>
      <c r="F87" s="186"/>
      <c r="G87" s="186"/>
      <c r="H87" s="186"/>
      <c r="I87" s="194"/>
      <c r="J87" s="194"/>
      <c r="K87" s="122"/>
      <c r="L87" s="122"/>
      <c r="M87" s="194"/>
      <c r="N87" s="121">
        <f t="shared" ref="N87:N93" si="20">K87+L87+M87</f>
        <v>0</v>
      </c>
      <c r="O87" s="121">
        <f t="shared" si="18"/>
        <v>0</v>
      </c>
      <c r="P87" s="121">
        <f t="shared" si="19"/>
        <v>0</v>
      </c>
    </row>
    <row r="88" spans="1:16" ht="16.149999999999999" customHeight="1" x14ac:dyDescent="0.2">
      <c r="A88" s="233" t="str">
        <f>IF(B88="","","6.4")</f>
        <v/>
      </c>
      <c r="B88" s="184"/>
      <c r="C88" s="193"/>
      <c r="D88" s="186"/>
      <c r="E88" s="186"/>
      <c r="F88" s="186"/>
      <c r="G88" s="186"/>
      <c r="H88" s="186"/>
      <c r="I88" s="194"/>
      <c r="J88" s="194"/>
      <c r="K88" s="122"/>
      <c r="L88" s="122"/>
      <c r="M88" s="194"/>
      <c r="N88" s="121">
        <f t="shared" si="20"/>
        <v>0</v>
      </c>
      <c r="O88" s="121">
        <f t="shared" si="18"/>
        <v>0</v>
      </c>
      <c r="P88" s="121">
        <f t="shared" si="19"/>
        <v>0</v>
      </c>
    </row>
    <row r="89" spans="1:16" ht="16.149999999999999" customHeight="1" x14ac:dyDescent="0.2">
      <c r="A89" s="233" t="str">
        <f>IF(B89="","","6.5")</f>
        <v/>
      </c>
      <c r="B89" s="184"/>
      <c r="C89" s="193"/>
      <c r="D89" s="186"/>
      <c r="E89" s="186"/>
      <c r="F89" s="186"/>
      <c r="G89" s="186"/>
      <c r="H89" s="186"/>
      <c r="I89" s="194"/>
      <c r="J89" s="194"/>
      <c r="K89" s="122"/>
      <c r="L89" s="122"/>
      <c r="M89" s="194"/>
      <c r="N89" s="121">
        <f t="shared" si="20"/>
        <v>0</v>
      </c>
      <c r="O89" s="121">
        <f t="shared" si="18"/>
        <v>0</v>
      </c>
      <c r="P89" s="121">
        <f t="shared" si="19"/>
        <v>0</v>
      </c>
    </row>
    <row r="90" spans="1:16" ht="16.149999999999999" customHeight="1" x14ac:dyDescent="0.2">
      <c r="A90" s="233" t="str">
        <f>IF(B90="","","6.6")</f>
        <v/>
      </c>
      <c r="B90" s="184"/>
      <c r="C90" s="193"/>
      <c r="D90" s="186"/>
      <c r="E90" s="186"/>
      <c r="F90" s="186"/>
      <c r="G90" s="186"/>
      <c r="H90" s="186"/>
      <c r="I90" s="194"/>
      <c r="J90" s="194"/>
      <c r="K90" s="122"/>
      <c r="L90" s="122"/>
      <c r="M90" s="194"/>
      <c r="N90" s="121">
        <f t="shared" si="20"/>
        <v>0</v>
      </c>
      <c r="O90" s="121">
        <f t="shared" si="18"/>
        <v>0</v>
      </c>
      <c r="P90" s="121">
        <f t="shared" si="19"/>
        <v>0</v>
      </c>
    </row>
    <row r="91" spans="1:16" ht="16.149999999999999" customHeight="1" x14ac:dyDescent="0.2">
      <c r="A91" s="233" t="str">
        <f>IF(B91="","","6.7")</f>
        <v/>
      </c>
      <c r="B91" s="184"/>
      <c r="C91" s="193"/>
      <c r="D91" s="186"/>
      <c r="E91" s="186"/>
      <c r="F91" s="186"/>
      <c r="G91" s="186"/>
      <c r="H91" s="186"/>
      <c r="I91" s="194"/>
      <c r="J91" s="194"/>
      <c r="K91" s="122"/>
      <c r="L91" s="122"/>
      <c r="M91" s="194"/>
      <c r="N91" s="121">
        <f t="shared" si="20"/>
        <v>0</v>
      </c>
      <c r="O91" s="121">
        <f t="shared" si="18"/>
        <v>0</v>
      </c>
      <c r="P91" s="121">
        <f t="shared" si="19"/>
        <v>0</v>
      </c>
    </row>
    <row r="92" spans="1:16" ht="16.149999999999999" customHeight="1" x14ac:dyDescent="0.2">
      <c r="A92" s="233" t="str">
        <f>IF(B92="","","6.8")</f>
        <v/>
      </c>
      <c r="B92" s="184"/>
      <c r="C92" s="193"/>
      <c r="D92" s="186"/>
      <c r="E92" s="186"/>
      <c r="F92" s="186"/>
      <c r="G92" s="186"/>
      <c r="H92" s="186"/>
      <c r="I92" s="194"/>
      <c r="J92" s="194"/>
      <c r="K92" s="122"/>
      <c r="L92" s="122"/>
      <c r="M92" s="194"/>
      <c r="N92" s="121">
        <f t="shared" si="20"/>
        <v>0</v>
      </c>
      <c r="O92" s="121">
        <f t="shared" si="18"/>
        <v>0</v>
      </c>
      <c r="P92" s="121">
        <f t="shared" si="19"/>
        <v>0</v>
      </c>
    </row>
    <row r="93" spans="1:16" ht="16.149999999999999" customHeight="1" x14ac:dyDescent="0.2">
      <c r="A93" s="233" t="str">
        <f>IF(B93="","","6.9")</f>
        <v/>
      </c>
      <c r="B93" s="184"/>
      <c r="C93" s="193"/>
      <c r="D93" s="186"/>
      <c r="E93" s="186"/>
      <c r="F93" s="186"/>
      <c r="G93" s="186"/>
      <c r="H93" s="186"/>
      <c r="I93" s="194"/>
      <c r="J93" s="194"/>
      <c r="K93" s="122"/>
      <c r="L93" s="122"/>
      <c r="M93" s="194"/>
      <c r="N93" s="121">
        <f t="shared" si="20"/>
        <v>0</v>
      </c>
      <c r="O93" s="121">
        <f t="shared" si="18"/>
        <v>0</v>
      </c>
      <c r="P93" s="121">
        <f t="shared" si="19"/>
        <v>0</v>
      </c>
    </row>
    <row r="94" spans="1:16" ht="16.149999999999999" customHeight="1" x14ac:dyDescent="0.2">
      <c r="A94" s="319" t="s">
        <v>271</v>
      </c>
      <c r="B94" s="319"/>
      <c r="C94" s="123">
        <f>SUM(C85:C93)</f>
        <v>0</v>
      </c>
      <c r="D94" s="320"/>
      <c r="E94" s="320"/>
      <c r="F94" s="320"/>
      <c r="G94" s="118"/>
      <c r="H94" s="118"/>
      <c r="I94" s="124">
        <f t="shared" ref="I94:P94" si="21">SUM(I85:I93)</f>
        <v>0</v>
      </c>
      <c r="J94" s="124">
        <f t="shared" si="21"/>
        <v>0</v>
      </c>
      <c r="K94" s="124">
        <f t="shared" si="21"/>
        <v>0</v>
      </c>
      <c r="L94" s="124">
        <f t="shared" si="21"/>
        <v>0</v>
      </c>
      <c r="M94" s="124">
        <f t="shared" si="21"/>
        <v>0</v>
      </c>
      <c r="N94" s="124">
        <f t="shared" si="21"/>
        <v>0</v>
      </c>
      <c r="O94" s="124">
        <f t="shared" si="21"/>
        <v>0</v>
      </c>
      <c r="P94" s="124">
        <f t="shared" si="21"/>
        <v>0</v>
      </c>
    </row>
    <row r="95" spans="1:16" ht="16.149999999999999" customHeight="1" x14ac:dyDescent="0.2">
      <c r="A95" s="319" t="s">
        <v>177</v>
      </c>
      <c r="B95" s="319"/>
      <c r="C95" s="123">
        <f>C19+C28+C41+C73+C83+C94</f>
        <v>0</v>
      </c>
      <c r="D95" s="320"/>
      <c r="E95" s="320"/>
      <c r="F95" s="320"/>
      <c r="G95" s="118"/>
      <c r="H95" s="118"/>
      <c r="I95" s="119">
        <f t="shared" ref="I95:P95" si="22">I19+I28+I41+I73+I83+I94</f>
        <v>0</v>
      </c>
      <c r="J95" s="119">
        <f t="shared" si="22"/>
        <v>0</v>
      </c>
      <c r="K95" s="119">
        <f t="shared" si="22"/>
        <v>0</v>
      </c>
      <c r="L95" s="119">
        <f t="shared" si="22"/>
        <v>0</v>
      </c>
      <c r="M95" s="119">
        <f t="shared" si="22"/>
        <v>0</v>
      </c>
      <c r="N95" s="119">
        <f t="shared" si="22"/>
        <v>0</v>
      </c>
      <c r="O95" s="119">
        <f t="shared" si="22"/>
        <v>0</v>
      </c>
      <c r="P95" s="119">
        <f t="shared" si="22"/>
        <v>0</v>
      </c>
    </row>
    <row r="96" spans="1:16" x14ac:dyDescent="0.2">
      <c r="A96" s="66"/>
      <c r="B96" s="66"/>
      <c r="C96" s="66"/>
      <c r="D96" s="110"/>
      <c r="E96" s="110"/>
      <c r="F96" s="67"/>
      <c r="G96" s="67"/>
      <c r="H96" s="67"/>
      <c r="I96" s="67"/>
      <c r="J96" s="67"/>
      <c r="K96" s="66"/>
      <c r="L96" s="66"/>
      <c r="M96" s="66"/>
      <c r="N96" s="66"/>
      <c r="O96" s="66"/>
      <c r="P96" s="66"/>
    </row>
    <row r="97" spans="1:16" x14ac:dyDescent="0.2">
      <c r="A97" s="66"/>
      <c r="B97" s="66"/>
      <c r="C97" s="66"/>
      <c r="D97" s="110"/>
      <c r="E97" s="110"/>
      <c r="F97" s="67"/>
      <c r="G97" s="67"/>
      <c r="H97" s="67"/>
      <c r="I97" s="67"/>
      <c r="J97" s="67"/>
      <c r="K97" s="66"/>
      <c r="L97" s="66"/>
      <c r="M97" s="66"/>
      <c r="N97" s="66"/>
      <c r="O97" s="66"/>
      <c r="P97" s="66"/>
    </row>
  </sheetData>
  <mergeCells count="40">
    <mergeCell ref="K7:M7"/>
    <mergeCell ref="D10:I10"/>
    <mergeCell ref="K8:K12"/>
    <mergeCell ref="L8:L12"/>
    <mergeCell ref="M8:M12"/>
    <mergeCell ref="J8:J12"/>
    <mergeCell ref="D7:I7"/>
    <mergeCell ref="I11:I12"/>
    <mergeCell ref="E11:E12"/>
    <mergeCell ref="H11:H12"/>
    <mergeCell ref="A20:P20"/>
    <mergeCell ref="D8:I8"/>
    <mergeCell ref="D9:I9"/>
    <mergeCell ref="A29:P29"/>
    <mergeCell ref="A28:B28"/>
    <mergeCell ref="A19:B19"/>
    <mergeCell ref="D19:F19"/>
    <mergeCell ref="N8:N12"/>
    <mergeCell ref="D11:D12"/>
    <mergeCell ref="F11:F12"/>
    <mergeCell ref="P8:P12"/>
    <mergeCell ref="O8:O12"/>
    <mergeCell ref="A8:A12"/>
    <mergeCell ref="B8:B12"/>
    <mergeCell ref="C8:C12"/>
    <mergeCell ref="G11:G12"/>
    <mergeCell ref="D28:F28"/>
    <mergeCell ref="A41:B41"/>
    <mergeCell ref="D94:F94"/>
    <mergeCell ref="A42:P42"/>
    <mergeCell ref="A73:B73"/>
    <mergeCell ref="D73:F73"/>
    <mergeCell ref="D41:F41"/>
    <mergeCell ref="A83:B83"/>
    <mergeCell ref="A95:B95"/>
    <mergeCell ref="D95:F95"/>
    <mergeCell ref="A74:P74"/>
    <mergeCell ref="D83:F83"/>
    <mergeCell ref="A84:P84"/>
    <mergeCell ref="A94:B94"/>
  </mergeCells>
  <phoneticPr fontId="24" type="noConversion"/>
  <printOptions horizontalCentered="1"/>
  <pageMargins left="0.19685039370078741" right="0.19685039370078741" top="0.39370078740157483" bottom="0.39370078740157483" header="0.74803149606299213" footer="0"/>
  <pageSetup paperSize="9" scale="62" fitToHeight="0" orientation="landscape" useFirstPageNumber="1" r:id="rId1"/>
  <headerFooter alignWithMargins="0">
    <oddFooter>&amp;LAnlage 3 (Angebotsformblatt)&amp;CSeite &amp;P von &amp;N&amp;R&amp;A</oddFooter>
  </headerFooter>
  <ignoredErrors>
    <ignoredError sqref="A55:A56 A57:A72" twoDigitTextYear="1"/>
  </ignoredErrors>
  <drawing r:id="rId2"/>
  <legacyDrawing r:id="rId3"/>
  <mc:AlternateContent xmlns:mc="http://schemas.openxmlformats.org/markup-compatibility/2006">
    <mc:Choice Requires="x14">
      <controls>
        <mc:AlternateContent xmlns:mc="http://schemas.openxmlformats.org/markup-compatibility/2006">
          <mc:Choice Requires="x14">
            <control shapeId="11269" r:id="rId4" name="Check Box 5">
              <controlPr defaultSize="0" autoFill="0" autoLine="0" autoPict="0">
                <anchor moveWithCells="1">
                  <from>
                    <xdr:col>0</xdr:col>
                    <xdr:colOff>9525</xdr:colOff>
                    <xdr:row>95</xdr:row>
                    <xdr:rowOff>0</xdr:rowOff>
                  </from>
                  <to>
                    <xdr:col>1</xdr:col>
                    <xdr:colOff>2247900</xdr:colOff>
                    <xdr:row>96</xdr:row>
                    <xdr:rowOff>66675</xdr:rowOff>
                  </to>
                </anchor>
              </controlPr>
            </control>
          </mc:Choice>
        </mc:AlternateContent>
        <mc:AlternateContent xmlns:mc="http://schemas.openxmlformats.org/markup-compatibility/2006">
          <mc:Choice Requires="x14">
            <control shapeId="11270" r:id="rId5" name="Check Box 6">
              <controlPr defaultSize="0" autoFill="0" autoLine="0" autoPict="0">
                <anchor moveWithCells="1">
                  <from>
                    <xdr:col>0</xdr:col>
                    <xdr:colOff>9525</xdr:colOff>
                    <xdr:row>95</xdr:row>
                    <xdr:rowOff>142875</xdr:rowOff>
                  </from>
                  <to>
                    <xdr:col>7</xdr:col>
                    <xdr:colOff>438150</xdr:colOff>
                    <xdr:row>97</xdr:row>
                    <xdr:rowOff>38100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151">
    <tabColor indexed="11"/>
    <pageSetUpPr fitToPage="1"/>
  </sheetPr>
  <dimension ref="A1:N61"/>
  <sheetViews>
    <sheetView showZeros="0" tabSelected="1" view="pageLayout" zoomScaleNormal="100" zoomScaleSheetLayoutView="100" workbookViewId="0">
      <selection sqref="A1:M2"/>
    </sheetView>
  </sheetViews>
  <sheetFormatPr baseColWidth="10" defaultColWidth="11.42578125" defaultRowHeight="15" x14ac:dyDescent="0.2"/>
  <cols>
    <col min="1" max="1" width="5.5703125" style="103" customWidth="1"/>
    <col min="2" max="2" width="24.7109375" style="85" customWidth="1"/>
    <col min="3" max="3" width="2.28515625" style="85" customWidth="1"/>
    <col min="4" max="4" width="8.28515625" style="105" customWidth="1"/>
    <col min="5" max="5" width="4.7109375" style="105" customWidth="1"/>
    <col min="6" max="6" width="10.140625" style="105" customWidth="1"/>
    <col min="7" max="7" width="2.42578125" style="85" customWidth="1"/>
    <col min="8" max="8" width="5.7109375" style="85" customWidth="1"/>
    <col min="9" max="9" width="10.85546875" style="85" customWidth="1"/>
    <col min="10" max="10" width="8.28515625" style="85" customWidth="1"/>
    <col min="11" max="11" width="3.28515625" style="106" customWidth="1"/>
    <col min="12" max="12" width="8.85546875" style="85" customWidth="1"/>
    <col min="13" max="13" width="10.7109375" style="85" customWidth="1"/>
    <col min="14" max="16384" width="11.42578125" style="85"/>
  </cols>
  <sheetData>
    <row r="1" spans="1:14" x14ac:dyDescent="0.2">
      <c r="A1" s="359" t="s">
        <v>300</v>
      </c>
      <c r="B1" s="360"/>
      <c r="C1" s="360"/>
      <c r="D1" s="360"/>
      <c r="E1" s="360"/>
      <c r="F1" s="360"/>
      <c r="G1" s="360"/>
      <c r="H1" s="360"/>
      <c r="I1" s="360"/>
      <c r="J1" s="360"/>
      <c r="K1" s="360"/>
      <c r="L1" s="360"/>
      <c r="M1" s="361"/>
    </row>
    <row r="2" spans="1:14" ht="21.75" customHeight="1" x14ac:dyDescent="0.2">
      <c r="A2" s="362"/>
      <c r="B2" s="363"/>
      <c r="C2" s="363"/>
      <c r="D2" s="363"/>
      <c r="E2" s="363"/>
      <c r="F2" s="363"/>
      <c r="G2" s="363"/>
      <c r="H2" s="363"/>
      <c r="I2" s="363"/>
      <c r="J2" s="363"/>
      <c r="K2" s="363"/>
      <c r="L2" s="363"/>
      <c r="M2" s="364"/>
    </row>
    <row r="3" spans="1:14" s="80" customFormat="1" ht="15" customHeight="1" x14ac:dyDescent="0.2">
      <c r="A3" s="51" t="s">
        <v>2</v>
      </c>
      <c r="B3" s="51"/>
      <c r="C3" s="81"/>
      <c r="D3" s="81"/>
      <c r="E3" s="81"/>
      <c r="F3" s="51">
        <f>'Angebot Deckblatt'!$B$11</f>
        <v>0</v>
      </c>
      <c r="G3" s="81"/>
      <c r="H3" s="81"/>
      <c r="I3" s="81"/>
      <c r="J3" s="81"/>
      <c r="K3" s="81"/>
      <c r="L3" s="81"/>
      <c r="M3" s="65">
        <f>'Angebot Deckblatt'!$I$1</f>
        <v>0</v>
      </c>
    </row>
    <row r="4" spans="1:14" s="80" customFormat="1" ht="15" customHeight="1" x14ac:dyDescent="0.2">
      <c r="A4" s="51" t="s">
        <v>198</v>
      </c>
      <c r="B4" s="51"/>
      <c r="C4" s="81"/>
      <c r="D4" s="81"/>
      <c r="E4" s="81"/>
      <c r="F4" s="51">
        <f>'Angebot Deckblatt'!$B$3</f>
        <v>0</v>
      </c>
      <c r="G4" s="81"/>
      <c r="H4" s="81"/>
      <c r="I4" s="81"/>
      <c r="J4" s="81"/>
      <c r="K4" s="81"/>
      <c r="L4" s="81"/>
      <c r="M4" s="82"/>
    </row>
    <row r="5" spans="1:14" s="80" customFormat="1" ht="15" customHeight="1" x14ac:dyDescent="0.2">
      <c r="A5" s="51" t="s">
        <v>206</v>
      </c>
      <c r="B5" s="51"/>
      <c r="C5" s="81"/>
      <c r="D5" s="81"/>
      <c r="E5" s="81"/>
      <c r="F5" s="51" t="str">
        <f>'Angebot Deckblatt'!$B$5</f>
        <v/>
      </c>
      <c r="G5" s="81"/>
      <c r="H5" s="81"/>
      <c r="I5" s="81"/>
      <c r="J5" s="81"/>
      <c r="K5" s="81"/>
      <c r="L5" s="81"/>
      <c r="M5" s="82"/>
    </row>
    <row r="6" spans="1:14" s="80" customFormat="1" ht="15" customHeight="1" x14ac:dyDescent="0.2">
      <c r="A6" s="51" t="s">
        <v>199</v>
      </c>
      <c r="B6" s="51"/>
      <c r="C6" s="81"/>
      <c r="D6" s="81"/>
      <c r="E6" s="81"/>
      <c r="F6" s="51">
        <f>'Angebot Deckblatt'!$B$4</f>
        <v>0</v>
      </c>
      <c r="G6" s="81"/>
      <c r="H6" s="81"/>
      <c r="I6" s="81"/>
      <c r="J6" s="81"/>
      <c r="K6" s="81"/>
      <c r="L6" s="81"/>
      <c r="M6" s="82"/>
    </row>
    <row r="7" spans="1:14" s="79" customFormat="1" ht="15" customHeight="1" x14ac:dyDescent="0.2">
      <c r="A7" s="51" t="s">
        <v>211</v>
      </c>
      <c r="B7" s="51"/>
      <c r="C7" s="68"/>
      <c r="D7" s="51"/>
      <c r="E7" s="68"/>
      <c r="F7" s="68">
        <f>'Angebot Deckblatt'!$B$29</f>
        <v>0</v>
      </c>
      <c r="G7" s="83"/>
      <c r="H7" s="51" t="s">
        <v>4</v>
      </c>
      <c r="I7" s="68">
        <f>'Angebot Deckblatt'!$G$29</f>
        <v>0</v>
      </c>
      <c r="J7" s="83"/>
      <c r="K7" s="83"/>
      <c r="L7" s="83"/>
      <c r="M7" s="83"/>
    </row>
    <row r="8" spans="1:14" ht="15" customHeight="1" x14ac:dyDescent="0.2">
      <c r="A8" s="84" t="s">
        <v>6</v>
      </c>
      <c r="B8" s="389" t="s">
        <v>136</v>
      </c>
      <c r="C8" s="389"/>
      <c r="D8" s="389"/>
      <c r="E8" s="389"/>
      <c r="F8" s="389"/>
      <c r="G8" s="389"/>
      <c r="H8" s="389"/>
      <c r="I8" s="389"/>
      <c r="J8" s="389"/>
      <c r="K8" s="389"/>
      <c r="L8" s="389"/>
      <c r="M8" s="389"/>
    </row>
    <row r="9" spans="1:14" ht="15" customHeight="1" x14ac:dyDescent="0.2">
      <c r="A9" s="86" t="s">
        <v>11</v>
      </c>
      <c r="B9" s="377" t="s">
        <v>59</v>
      </c>
      <c r="C9" s="377"/>
      <c r="D9" s="377"/>
      <c r="E9" s="377"/>
      <c r="F9" s="377"/>
      <c r="G9" s="377"/>
      <c r="H9" s="377"/>
      <c r="I9" s="377"/>
      <c r="J9" s="377"/>
      <c r="K9" s="377"/>
      <c r="L9" s="377"/>
      <c r="M9" s="377"/>
    </row>
    <row r="10" spans="1:14" ht="15" customHeight="1" x14ac:dyDescent="0.2">
      <c r="A10" s="87"/>
      <c r="B10" s="378" t="s">
        <v>60</v>
      </c>
      <c r="C10" s="378"/>
      <c r="D10" s="378"/>
      <c r="E10" s="378"/>
      <c r="F10" s="378"/>
      <c r="G10" s="378"/>
      <c r="H10" s="378"/>
      <c r="I10" s="378"/>
      <c r="J10" s="378"/>
      <c r="K10" s="378"/>
      <c r="L10" s="378"/>
      <c r="M10" s="378"/>
    </row>
    <row r="11" spans="1:14" ht="15" customHeight="1" x14ac:dyDescent="0.2">
      <c r="A11" s="87"/>
      <c r="B11" s="378" t="s">
        <v>189</v>
      </c>
      <c r="C11" s="378"/>
      <c r="D11" s="378"/>
      <c r="E11" s="378"/>
      <c r="F11" s="378"/>
      <c r="G11" s="378"/>
      <c r="H11" s="378"/>
      <c r="I11" s="378"/>
      <c r="J11" s="378"/>
      <c r="K11" s="378"/>
      <c r="L11" s="378"/>
      <c r="M11" s="378"/>
    </row>
    <row r="12" spans="1:14" ht="15" customHeight="1" x14ac:dyDescent="0.2">
      <c r="A12" s="125"/>
      <c r="B12" s="178"/>
      <c r="C12" s="89" t="s">
        <v>61</v>
      </c>
      <c r="D12" s="179"/>
      <c r="E12" s="89" t="s">
        <v>62</v>
      </c>
      <c r="F12" s="380">
        <f>B12*D12</f>
        <v>0</v>
      </c>
      <c r="G12" s="380"/>
      <c r="H12" s="380"/>
      <c r="I12" s="380"/>
      <c r="J12" s="380"/>
      <c r="K12" s="379"/>
      <c r="L12" s="379"/>
      <c r="M12" s="379"/>
    </row>
    <row r="13" spans="1:14" ht="15" customHeight="1" x14ac:dyDescent="0.2">
      <c r="A13" s="87"/>
      <c r="B13" s="378" t="s">
        <v>210</v>
      </c>
      <c r="C13" s="378"/>
      <c r="D13" s="378"/>
      <c r="E13" s="378"/>
      <c r="F13" s="381"/>
      <c r="G13" s="382"/>
      <c r="H13" s="382"/>
      <c r="I13" s="382"/>
      <c r="J13" s="383"/>
      <c r="K13" s="90"/>
      <c r="L13" s="384"/>
      <c r="M13" s="384"/>
    </row>
    <row r="14" spans="1:14" ht="15" customHeight="1" x14ac:dyDescent="0.2">
      <c r="A14" s="87" t="s">
        <v>37</v>
      </c>
      <c r="B14" s="368" t="s">
        <v>133</v>
      </c>
      <c r="C14" s="368"/>
      <c r="D14" s="368"/>
      <c r="E14" s="368"/>
      <c r="F14" s="368"/>
      <c r="G14" s="368"/>
      <c r="H14" s="368"/>
      <c r="I14" s="368"/>
      <c r="J14" s="368"/>
      <c r="K14" s="91" t="s">
        <v>193</v>
      </c>
      <c r="L14" s="365"/>
      <c r="M14" s="365"/>
      <c r="N14" s="127"/>
    </row>
    <row r="15" spans="1:14" ht="15" customHeight="1" x14ac:dyDescent="0.2">
      <c r="A15" s="87" t="s">
        <v>38</v>
      </c>
      <c r="B15" s="368" t="s">
        <v>134</v>
      </c>
      <c r="C15" s="390"/>
      <c r="D15" s="390"/>
      <c r="E15" s="390"/>
      <c r="F15" s="390"/>
      <c r="G15" s="390"/>
      <c r="H15" s="390"/>
      <c r="I15" s="390"/>
      <c r="J15" s="390"/>
      <c r="K15" s="91" t="s">
        <v>193</v>
      </c>
      <c r="L15" s="365"/>
      <c r="M15" s="365"/>
    </row>
    <row r="16" spans="1:14" ht="15" customHeight="1" x14ac:dyDescent="0.2">
      <c r="A16" s="87" t="s">
        <v>91</v>
      </c>
      <c r="B16" s="368" t="s">
        <v>135</v>
      </c>
      <c r="C16" s="390"/>
      <c r="D16" s="390"/>
      <c r="E16" s="390"/>
      <c r="F16" s="390"/>
      <c r="G16" s="390"/>
      <c r="H16" s="390"/>
      <c r="I16" s="390"/>
      <c r="J16" s="390"/>
      <c r="K16" s="91" t="s">
        <v>193</v>
      </c>
      <c r="L16" s="365"/>
      <c r="M16" s="365"/>
    </row>
    <row r="17" spans="1:13" ht="15" customHeight="1" x14ac:dyDescent="0.2">
      <c r="A17" s="87" t="s">
        <v>39</v>
      </c>
      <c r="B17" s="368" t="s">
        <v>132</v>
      </c>
      <c r="C17" s="390"/>
      <c r="D17" s="390"/>
      <c r="E17" s="390"/>
      <c r="F17" s="390"/>
      <c r="G17" s="390"/>
      <c r="H17" s="390"/>
      <c r="I17" s="390"/>
      <c r="J17" s="390"/>
      <c r="K17" s="91" t="s">
        <v>193</v>
      </c>
      <c r="L17" s="365"/>
      <c r="M17" s="365"/>
    </row>
    <row r="18" spans="1:13" ht="15" customHeight="1" x14ac:dyDescent="0.2">
      <c r="A18" s="87" t="s">
        <v>63</v>
      </c>
      <c r="B18" s="368" t="s">
        <v>131</v>
      </c>
      <c r="C18" s="369"/>
      <c r="D18" s="369"/>
      <c r="E18" s="369"/>
      <c r="F18" s="369"/>
      <c r="G18" s="369"/>
      <c r="H18" s="369"/>
      <c r="I18" s="369"/>
      <c r="J18" s="369"/>
      <c r="K18" s="91" t="s">
        <v>193</v>
      </c>
      <c r="L18" s="365"/>
      <c r="M18" s="365"/>
    </row>
    <row r="19" spans="1:13" ht="15" customHeight="1" x14ac:dyDescent="0.2">
      <c r="A19" s="87" t="s">
        <v>64</v>
      </c>
      <c r="B19" s="368" t="s">
        <v>190</v>
      </c>
      <c r="C19" s="369"/>
      <c r="D19" s="369"/>
      <c r="E19" s="369"/>
      <c r="F19" s="369"/>
      <c r="G19" s="369"/>
      <c r="H19" s="369"/>
      <c r="I19" s="369"/>
      <c r="J19" s="369"/>
      <c r="K19" s="91" t="s">
        <v>193</v>
      </c>
      <c r="L19" s="365"/>
      <c r="M19" s="365"/>
    </row>
    <row r="20" spans="1:13" ht="15" customHeight="1" x14ac:dyDescent="0.2">
      <c r="A20" s="87"/>
      <c r="B20" s="93"/>
      <c r="C20" s="92"/>
      <c r="D20" s="94" t="s">
        <v>200</v>
      </c>
      <c r="E20" s="126">
        <f>'Angebot Deckblatt'!$B$26</f>
        <v>0</v>
      </c>
      <c r="F20" s="95"/>
      <c r="G20" s="96"/>
      <c r="H20" s="95"/>
      <c r="I20" s="97" t="s">
        <v>201</v>
      </c>
      <c r="J20" s="180"/>
      <c r="K20" s="91"/>
      <c r="L20" s="98"/>
      <c r="M20" s="98"/>
    </row>
    <row r="21" spans="1:13" ht="15" customHeight="1" x14ac:dyDescent="0.2">
      <c r="A21" s="86" t="s">
        <v>12</v>
      </c>
      <c r="B21" s="370" t="s">
        <v>66</v>
      </c>
      <c r="C21" s="370"/>
      <c r="D21" s="370"/>
      <c r="E21" s="370"/>
      <c r="F21" s="370"/>
      <c r="G21" s="370"/>
      <c r="H21" s="370"/>
      <c r="I21" s="370"/>
      <c r="J21" s="370"/>
      <c r="K21" s="370"/>
      <c r="L21" s="370"/>
      <c r="M21" s="370"/>
    </row>
    <row r="22" spans="1:13" s="99" customFormat="1" ht="15" customHeight="1" x14ac:dyDescent="0.2">
      <c r="A22" s="87"/>
      <c r="B22" s="367" t="s">
        <v>65</v>
      </c>
      <c r="C22" s="367"/>
      <c r="D22" s="367"/>
      <c r="E22" s="367"/>
      <c r="F22" s="367"/>
      <c r="G22" s="367"/>
      <c r="H22" s="367"/>
      <c r="I22" s="367"/>
      <c r="J22" s="367"/>
      <c r="K22" s="367"/>
      <c r="L22" s="367"/>
      <c r="M22" s="367"/>
    </row>
    <row r="23" spans="1:13" s="99" customFormat="1" ht="15" customHeight="1" x14ac:dyDescent="0.2">
      <c r="A23" s="87"/>
      <c r="B23" s="367" t="s">
        <v>282</v>
      </c>
      <c r="C23" s="367"/>
      <c r="D23" s="367"/>
      <c r="E23" s="367"/>
      <c r="F23" s="367"/>
      <c r="G23" s="367"/>
      <c r="H23" s="367"/>
      <c r="I23" s="367"/>
      <c r="J23" s="367"/>
      <c r="K23" s="91" t="s">
        <v>193</v>
      </c>
      <c r="L23" s="365"/>
      <c r="M23" s="365"/>
    </row>
    <row r="24" spans="1:13" s="99" customFormat="1" ht="15" customHeight="1" x14ac:dyDescent="0.2">
      <c r="A24" s="87"/>
      <c r="B24" s="376" t="s">
        <v>283</v>
      </c>
      <c r="C24" s="376"/>
      <c r="D24" s="376"/>
      <c r="E24" s="376"/>
      <c r="F24" s="376"/>
      <c r="G24" s="376"/>
      <c r="H24" s="376"/>
      <c r="I24" s="376"/>
      <c r="J24" s="376"/>
      <c r="K24" s="91" t="s">
        <v>193</v>
      </c>
      <c r="L24" s="366"/>
      <c r="M24" s="366"/>
    </row>
    <row r="25" spans="1:13" s="99" customFormat="1" ht="15" customHeight="1" x14ac:dyDescent="0.2">
      <c r="A25" s="87"/>
      <c r="B25" s="376" t="s">
        <v>284</v>
      </c>
      <c r="C25" s="376"/>
      <c r="D25" s="376"/>
      <c r="E25" s="376"/>
      <c r="F25" s="376"/>
      <c r="G25" s="376"/>
      <c r="H25" s="376"/>
      <c r="I25" s="376"/>
      <c r="J25" s="376"/>
      <c r="K25" s="91" t="s">
        <v>193</v>
      </c>
      <c r="L25" s="366"/>
      <c r="M25" s="366"/>
    </row>
    <row r="26" spans="1:13" ht="15" customHeight="1" x14ac:dyDescent="0.2">
      <c r="A26" s="86" t="s">
        <v>14</v>
      </c>
      <c r="B26" s="385" t="s">
        <v>67</v>
      </c>
      <c r="C26" s="385"/>
      <c r="D26" s="385"/>
      <c r="E26" s="385"/>
      <c r="F26" s="385"/>
      <c r="G26" s="385"/>
      <c r="H26" s="385"/>
      <c r="I26" s="385"/>
      <c r="J26" s="385"/>
      <c r="K26" s="385"/>
      <c r="L26" s="385"/>
      <c r="M26" s="385"/>
    </row>
    <row r="27" spans="1:13" s="99" customFormat="1" ht="15" customHeight="1" x14ac:dyDescent="0.2">
      <c r="A27" s="87"/>
      <c r="B27" s="367" t="s">
        <v>65</v>
      </c>
      <c r="C27" s="367"/>
      <c r="D27" s="367"/>
      <c r="E27" s="367"/>
      <c r="F27" s="367"/>
      <c r="G27" s="367"/>
      <c r="H27" s="367"/>
      <c r="I27" s="367"/>
      <c r="J27" s="367"/>
      <c r="K27" s="367"/>
      <c r="L27" s="367"/>
      <c r="M27" s="367"/>
    </row>
    <row r="28" spans="1:13" s="99" customFormat="1" ht="15" customHeight="1" x14ac:dyDescent="0.2">
      <c r="A28" s="87"/>
      <c r="B28" s="92" t="s">
        <v>285</v>
      </c>
      <c r="C28" s="92"/>
      <c r="D28" s="92"/>
      <c r="E28" s="92"/>
      <c r="F28" s="92"/>
      <c r="G28" s="92"/>
      <c r="H28" s="92"/>
      <c r="I28" s="100"/>
      <c r="J28" s="100"/>
      <c r="K28" s="91" t="s">
        <v>193</v>
      </c>
      <c r="L28" s="365"/>
      <c r="M28" s="365"/>
    </row>
    <row r="29" spans="1:13" s="99" customFormat="1" ht="15" customHeight="1" x14ac:dyDescent="0.2">
      <c r="A29" s="87"/>
      <c r="B29" s="92" t="s">
        <v>287</v>
      </c>
      <c r="C29" s="92"/>
      <c r="D29" s="92"/>
      <c r="E29" s="92"/>
      <c r="F29" s="92"/>
      <c r="G29" s="92"/>
      <c r="H29" s="92"/>
      <c r="I29" s="100"/>
      <c r="J29" s="100"/>
      <c r="K29" s="91" t="s">
        <v>193</v>
      </c>
      <c r="L29" s="366"/>
      <c r="M29" s="366"/>
    </row>
    <row r="30" spans="1:13" s="99" customFormat="1" ht="15" customHeight="1" x14ac:dyDescent="0.2">
      <c r="A30" s="87"/>
      <c r="B30" s="92" t="s">
        <v>286</v>
      </c>
      <c r="C30" s="92"/>
      <c r="D30" s="92"/>
      <c r="E30" s="92"/>
      <c r="F30" s="92"/>
      <c r="G30" s="92"/>
      <c r="H30" s="92"/>
      <c r="I30" s="100"/>
      <c r="J30" s="100"/>
      <c r="K30" s="91" t="s">
        <v>193</v>
      </c>
      <c r="L30" s="366"/>
      <c r="M30" s="366"/>
    </row>
    <row r="31" spans="1:13" s="99" customFormat="1" ht="15" customHeight="1" x14ac:dyDescent="0.2">
      <c r="A31" s="87"/>
      <c r="B31" s="367"/>
      <c r="C31" s="367"/>
      <c r="D31" s="367"/>
      <c r="E31" s="367"/>
      <c r="F31" s="367"/>
      <c r="G31" s="367"/>
      <c r="H31" s="367"/>
      <c r="I31" s="367"/>
      <c r="J31" s="367"/>
      <c r="K31" s="367"/>
      <c r="L31" s="367"/>
      <c r="M31" s="367"/>
    </row>
    <row r="32" spans="1:13" s="99" customFormat="1" ht="15" customHeight="1" thickBot="1" x14ac:dyDescent="0.25">
      <c r="A32" s="87"/>
      <c r="B32" s="387" t="s">
        <v>73</v>
      </c>
      <c r="C32" s="387"/>
      <c r="D32" s="387"/>
      <c r="E32" s="387"/>
      <c r="F32" s="387"/>
      <c r="G32" s="387"/>
      <c r="H32" s="387"/>
      <c r="I32" s="387"/>
      <c r="J32" s="387"/>
      <c r="K32" s="91" t="s">
        <v>193</v>
      </c>
      <c r="L32" s="388">
        <f>L14+L15+L16+L17+L18+L19+L23+L24+L25+L28+L29+L30</f>
        <v>0</v>
      </c>
      <c r="M32" s="388"/>
    </row>
    <row r="33" spans="1:13" ht="15" customHeight="1" thickTop="1" x14ac:dyDescent="0.2">
      <c r="A33" s="84" t="s">
        <v>7</v>
      </c>
      <c r="B33" s="401" t="s">
        <v>137</v>
      </c>
      <c r="C33" s="401"/>
      <c r="D33" s="401"/>
      <c r="E33" s="401"/>
      <c r="F33" s="401"/>
      <c r="G33" s="401"/>
      <c r="H33" s="401"/>
      <c r="I33" s="401"/>
      <c r="J33" s="401"/>
      <c r="K33" s="401"/>
      <c r="L33" s="401"/>
      <c r="M33" s="401"/>
    </row>
    <row r="34" spans="1:13" ht="15" customHeight="1" x14ac:dyDescent="0.2">
      <c r="A34" s="86" t="s">
        <v>22</v>
      </c>
      <c r="B34" s="377" t="s">
        <v>138</v>
      </c>
      <c r="C34" s="377"/>
      <c r="D34" s="377"/>
      <c r="E34" s="377"/>
      <c r="F34" s="377"/>
      <c r="G34" s="377"/>
      <c r="H34" s="377"/>
      <c r="I34" s="377"/>
      <c r="J34" s="377"/>
      <c r="K34" s="377"/>
      <c r="L34" s="377"/>
      <c r="M34" s="377"/>
    </row>
    <row r="35" spans="1:13" s="99" customFormat="1" ht="15" customHeight="1" x14ac:dyDescent="0.2">
      <c r="A35" s="87" t="s">
        <v>68</v>
      </c>
      <c r="B35" s="367" t="s">
        <v>69</v>
      </c>
      <c r="C35" s="367"/>
      <c r="D35" s="367"/>
      <c r="E35" s="367"/>
      <c r="F35" s="367"/>
      <c r="G35" s="367"/>
      <c r="H35" s="367"/>
      <c r="I35" s="367"/>
      <c r="J35" s="367"/>
      <c r="K35" s="91" t="s">
        <v>193</v>
      </c>
      <c r="L35" s="386">
        <f>IF(OR(K37="x",K37="X"),0,F12*1%)</f>
        <v>0</v>
      </c>
      <c r="M35" s="386"/>
    </row>
    <row r="36" spans="1:13" s="99" customFormat="1" ht="15" customHeight="1" x14ac:dyDescent="0.2">
      <c r="A36" s="87" t="s">
        <v>70</v>
      </c>
      <c r="B36" s="367" t="s">
        <v>71</v>
      </c>
      <c r="C36" s="367"/>
      <c r="D36" s="367"/>
      <c r="E36" s="367"/>
      <c r="F36" s="367"/>
      <c r="G36" s="367"/>
      <c r="H36" s="367"/>
      <c r="I36" s="367"/>
      <c r="J36" s="367"/>
      <c r="K36" s="367"/>
      <c r="L36" s="367"/>
      <c r="M36" s="367"/>
    </row>
    <row r="37" spans="1:13" s="99" customFormat="1" ht="15" customHeight="1" x14ac:dyDescent="0.2">
      <c r="A37" s="87"/>
      <c r="B37" s="367" t="s">
        <v>209</v>
      </c>
      <c r="C37" s="367"/>
      <c r="D37" s="367"/>
      <c r="E37" s="367"/>
      <c r="F37" s="367"/>
      <c r="G37" s="367"/>
      <c r="H37" s="367"/>
      <c r="I37" s="367"/>
      <c r="J37" s="367"/>
      <c r="K37" s="181"/>
      <c r="L37" s="386">
        <f>IF(OR(K37="x",K37="X"),F12*0.5%,0)</f>
        <v>0</v>
      </c>
      <c r="M37" s="386"/>
    </row>
    <row r="38" spans="1:13" ht="15" customHeight="1" x14ac:dyDescent="0.2">
      <c r="A38" s="86" t="s">
        <v>24</v>
      </c>
      <c r="B38" s="377" t="s">
        <v>141</v>
      </c>
      <c r="C38" s="377"/>
      <c r="D38" s="377"/>
      <c r="E38" s="377"/>
      <c r="F38" s="377"/>
      <c r="G38" s="377"/>
      <c r="H38" s="377"/>
      <c r="I38" s="377"/>
      <c r="J38" s="377"/>
      <c r="K38" s="377"/>
      <c r="L38" s="377"/>
      <c r="M38" s="377"/>
    </row>
    <row r="39" spans="1:13" ht="15" customHeight="1" x14ac:dyDescent="0.2">
      <c r="A39" s="86"/>
      <c r="B39" s="88" t="s">
        <v>139</v>
      </c>
      <c r="C39" s="371"/>
      <c r="D39" s="371"/>
      <c r="E39" s="372" t="s">
        <v>140</v>
      </c>
      <c r="F39" s="372"/>
      <c r="G39" s="372"/>
      <c r="H39" s="373"/>
      <c r="I39" s="373"/>
      <c r="J39" s="373"/>
      <c r="K39" s="91" t="s">
        <v>193</v>
      </c>
      <c r="L39" s="374"/>
      <c r="M39" s="374"/>
    </row>
    <row r="40" spans="1:13" ht="15" customHeight="1" x14ac:dyDescent="0.2">
      <c r="A40" s="86"/>
      <c r="B40" s="88" t="s">
        <v>139</v>
      </c>
      <c r="C40" s="371"/>
      <c r="D40" s="371"/>
      <c r="E40" s="372" t="s">
        <v>140</v>
      </c>
      <c r="F40" s="372"/>
      <c r="G40" s="372"/>
      <c r="H40" s="373"/>
      <c r="I40" s="373"/>
      <c r="J40" s="373"/>
      <c r="K40" s="91" t="s">
        <v>193</v>
      </c>
      <c r="L40" s="374"/>
      <c r="M40" s="374"/>
    </row>
    <row r="41" spans="1:13" ht="15" customHeight="1" x14ac:dyDescent="0.2">
      <c r="A41" s="86"/>
      <c r="B41" s="88" t="s">
        <v>139</v>
      </c>
      <c r="C41" s="371"/>
      <c r="D41" s="371"/>
      <c r="E41" s="372" t="s">
        <v>140</v>
      </c>
      <c r="F41" s="372"/>
      <c r="G41" s="372"/>
      <c r="H41" s="373"/>
      <c r="I41" s="373"/>
      <c r="J41" s="373"/>
      <c r="K41" s="91" t="s">
        <v>193</v>
      </c>
      <c r="L41" s="374"/>
      <c r="M41" s="374"/>
    </row>
    <row r="42" spans="1:13" ht="15" customHeight="1" x14ac:dyDescent="0.2">
      <c r="A42" s="86"/>
      <c r="B42" s="88" t="s">
        <v>139</v>
      </c>
      <c r="C42" s="375"/>
      <c r="D42" s="375"/>
      <c r="E42" s="372" t="s">
        <v>140</v>
      </c>
      <c r="F42" s="372"/>
      <c r="G42" s="372"/>
      <c r="H42" s="373"/>
      <c r="I42" s="373"/>
      <c r="J42" s="373"/>
      <c r="K42" s="91" t="s">
        <v>193</v>
      </c>
      <c r="L42" s="374"/>
      <c r="M42" s="374"/>
    </row>
    <row r="43" spans="1:13" ht="15" customHeight="1" x14ac:dyDescent="0.2">
      <c r="A43" s="86"/>
      <c r="B43" s="88" t="s">
        <v>139</v>
      </c>
      <c r="C43" s="371"/>
      <c r="D43" s="371"/>
      <c r="E43" s="372" t="s">
        <v>140</v>
      </c>
      <c r="F43" s="372"/>
      <c r="G43" s="372"/>
      <c r="H43" s="373"/>
      <c r="I43" s="373"/>
      <c r="J43" s="373"/>
      <c r="K43" s="91" t="s">
        <v>193</v>
      </c>
      <c r="L43" s="374"/>
      <c r="M43" s="374"/>
    </row>
    <row r="44" spans="1:13" ht="15" customHeight="1" thickBot="1" x14ac:dyDescent="0.25">
      <c r="A44" s="387" t="s">
        <v>72</v>
      </c>
      <c r="B44" s="387"/>
      <c r="C44" s="387"/>
      <c r="D44" s="387"/>
      <c r="E44" s="387"/>
      <c r="F44" s="387"/>
      <c r="G44" s="387"/>
      <c r="H44" s="387"/>
      <c r="I44" s="387"/>
      <c r="J44" s="387"/>
      <c r="K44" s="91" t="s">
        <v>193</v>
      </c>
      <c r="L44" s="388">
        <f>SUM(L35:L43)</f>
        <v>0</v>
      </c>
      <c r="M44" s="388"/>
    </row>
    <row r="45" spans="1:13" ht="15" customHeight="1" thickTop="1" x14ac:dyDescent="0.2">
      <c r="A45" s="101" t="s">
        <v>8</v>
      </c>
      <c r="B45" s="405" t="s">
        <v>94</v>
      </c>
      <c r="C45" s="405"/>
      <c r="D45" s="405"/>
      <c r="E45" s="405"/>
      <c r="F45" s="405"/>
      <c r="G45" s="405"/>
      <c r="H45" s="405"/>
      <c r="I45" s="405"/>
      <c r="J45" s="405"/>
      <c r="K45" s="405"/>
      <c r="L45" s="405"/>
      <c r="M45" s="405"/>
    </row>
    <row r="46" spans="1:13" ht="15" customHeight="1" x14ac:dyDescent="0.2">
      <c r="A46" s="406" t="s">
        <v>74</v>
      </c>
      <c r="B46" s="407"/>
      <c r="C46" s="408"/>
      <c r="D46" s="409" t="s">
        <v>75</v>
      </c>
      <c r="E46" s="410"/>
      <c r="F46" s="409" t="s">
        <v>76</v>
      </c>
      <c r="G46" s="410"/>
      <c r="H46" s="409" t="s">
        <v>126</v>
      </c>
      <c r="I46" s="410"/>
      <c r="J46" s="72" t="s">
        <v>208</v>
      </c>
      <c r="K46" s="409" t="s">
        <v>127</v>
      </c>
      <c r="L46" s="410"/>
      <c r="M46" s="71" t="s">
        <v>75</v>
      </c>
    </row>
    <row r="47" spans="1:13" ht="15" customHeight="1" x14ac:dyDescent="0.2">
      <c r="A47" s="29"/>
      <c r="B47" s="30"/>
      <c r="C47" s="31"/>
      <c r="D47" s="411" t="s">
        <v>194</v>
      </c>
      <c r="E47" s="412"/>
      <c r="F47" s="411" t="s">
        <v>77</v>
      </c>
      <c r="G47" s="412"/>
      <c r="H47" s="411" t="s">
        <v>195</v>
      </c>
      <c r="I47" s="412"/>
      <c r="J47" s="74" t="s">
        <v>77</v>
      </c>
      <c r="K47" s="411" t="s">
        <v>195</v>
      </c>
      <c r="L47" s="412"/>
      <c r="M47" s="73" t="s">
        <v>196</v>
      </c>
    </row>
    <row r="48" spans="1:13" ht="15" customHeight="1" x14ac:dyDescent="0.2">
      <c r="A48" s="402"/>
      <c r="B48" s="403"/>
      <c r="C48" s="404"/>
      <c r="D48" s="396"/>
      <c r="E48" s="396"/>
      <c r="F48" s="400"/>
      <c r="G48" s="400"/>
      <c r="H48" s="393"/>
      <c r="I48" s="393"/>
      <c r="J48" s="182"/>
      <c r="K48" s="393"/>
      <c r="L48" s="393"/>
      <c r="M48" s="183"/>
    </row>
    <row r="49" spans="1:13" ht="15" customHeight="1" x14ac:dyDescent="0.2">
      <c r="A49" s="402"/>
      <c r="B49" s="403"/>
      <c r="C49" s="404"/>
      <c r="D49" s="396"/>
      <c r="E49" s="396"/>
      <c r="F49" s="400"/>
      <c r="G49" s="400"/>
      <c r="H49" s="393"/>
      <c r="I49" s="393"/>
      <c r="J49" s="182"/>
      <c r="K49" s="393"/>
      <c r="L49" s="393"/>
      <c r="M49" s="183"/>
    </row>
    <row r="50" spans="1:13" ht="15" customHeight="1" x14ac:dyDescent="0.2">
      <c r="A50" s="402"/>
      <c r="B50" s="403"/>
      <c r="C50" s="404"/>
      <c r="D50" s="413"/>
      <c r="E50" s="414"/>
      <c r="F50" s="400"/>
      <c r="G50" s="400"/>
      <c r="H50" s="393"/>
      <c r="I50" s="393"/>
      <c r="J50" s="182"/>
      <c r="K50" s="393"/>
      <c r="L50" s="393"/>
      <c r="M50" s="183"/>
    </row>
    <row r="51" spans="1:13" ht="15" customHeight="1" x14ac:dyDescent="0.2">
      <c r="A51" s="402"/>
      <c r="B51" s="403"/>
      <c r="C51" s="404"/>
      <c r="D51" s="396"/>
      <c r="E51" s="396"/>
      <c r="F51" s="400"/>
      <c r="G51" s="400"/>
      <c r="H51" s="393"/>
      <c r="I51" s="393"/>
      <c r="J51" s="182"/>
      <c r="K51" s="393"/>
      <c r="L51" s="393"/>
      <c r="M51" s="183"/>
    </row>
    <row r="52" spans="1:13" ht="15" customHeight="1" x14ac:dyDescent="0.2">
      <c r="A52" s="402"/>
      <c r="B52" s="403"/>
      <c r="C52" s="404"/>
      <c r="D52" s="396"/>
      <c r="E52" s="396"/>
      <c r="F52" s="400"/>
      <c r="G52" s="400"/>
      <c r="H52" s="393"/>
      <c r="I52" s="393"/>
      <c r="J52" s="182"/>
      <c r="K52" s="393"/>
      <c r="L52" s="393"/>
      <c r="M52" s="183"/>
    </row>
    <row r="53" spans="1:13" ht="15" customHeight="1" x14ac:dyDescent="0.2">
      <c r="A53" s="402"/>
      <c r="B53" s="403"/>
      <c r="C53" s="404"/>
      <c r="D53" s="396"/>
      <c r="E53" s="396"/>
      <c r="F53" s="400"/>
      <c r="G53" s="400"/>
      <c r="H53" s="393"/>
      <c r="I53" s="393"/>
      <c r="J53" s="182"/>
      <c r="K53" s="393"/>
      <c r="L53" s="393"/>
      <c r="M53" s="183"/>
    </row>
    <row r="54" spans="1:13" s="102" customFormat="1" ht="15" customHeight="1" x14ac:dyDescent="0.2">
      <c r="A54" s="395" t="s">
        <v>125</v>
      </c>
      <c r="B54" s="395"/>
      <c r="C54" s="395"/>
      <c r="D54" s="397"/>
      <c r="E54" s="398"/>
      <c r="F54" s="398"/>
      <c r="G54" s="399"/>
      <c r="H54" s="391">
        <f>SUM(H48:I53)</f>
        <v>0</v>
      </c>
      <c r="I54" s="392"/>
      <c r="J54" s="75"/>
      <c r="K54" s="391">
        <f>SUM(K48:L53)</f>
        <v>0</v>
      </c>
      <c r="L54" s="392"/>
      <c r="M54" s="76"/>
    </row>
    <row r="55" spans="1:13" ht="15" customHeight="1" x14ac:dyDescent="0.2">
      <c r="A55" s="379" t="s">
        <v>78</v>
      </c>
      <c r="B55" s="379"/>
      <c r="C55" s="379"/>
      <c r="D55" s="379"/>
      <c r="E55" s="379"/>
      <c r="F55" s="379"/>
      <c r="G55" s="379"/>
      <c r="H55" s="379"/>
      <c r="I55" s="379"/>
      <c r="J55" s="379"/>
      <c r="K55" s="394" t="s">
        <v>193</v>
      </c>
      <c r="L55" s="394"/>
      <c r="M55" s="77">
        <f>K54</f>
        <v>0</v>
      </c>
    </row>
    <row r="56" spans="1:13" ht="15" customHeight="1" x14ac:dyDescent="0.2">
      <c r="A56" s="379" t="s">
        <v>79</v>
      </c>
      <c r="B56" s="379"/>
      <c r="C56" s="379"/>
      <c r="D56" s="379"/>
      <c r="E56" s="379"/>
      <c r="F56" s="379"/>
      <c r="G56" s="379"/>
      <c r="H56" s="379"/>
      <c r="I56" s="379"/>
      <c r="J56" s="379"/>
      <c r="K56" s="379" t="s">
        <v>193</v>
      </c>
      <c r="L56" s="379"/>
      <c r="M56" s="78">
        <f>L35+L37</f>
        <v>0</v>
      </c>
    </row>
    <row r="57" spans="1:13" ht="15" customHeight="1" x14ac:dyDescent="0.2">
      <c r="A57" s="379" t="s">
        <v>124</v>
      </c>
      <c r="B57" s="379"/>
      <c r="C57" s="379"/>
      <c r="D57" s="379"/>
      <c r="E57" s="379"/>
      <c r="F57" s="379"/>
      <c r="G57" s="379"/>
      <c r="H57" s="379"/>
      <c r="I57" s="379"/>
      <c r="J57" s="379"/>
      <c r="K57" s="379" t="s">
        <v>193</v>
      </c>
      <c r="L57" s="379"/>
      <c r="M57" s="78">
        <f>M55-M56</f>
        <v>0</v>
      </c>
    </row>
    <row r="58" spans="1:13" x14ac:dyDescent="0.2">
      <c r="B58" s="104"/>
    </row>
    <row r="59" spans="1:13" ht="9.75" customHeight="1" x14ac:dyDescent="0.2">
      <c r="B59" s="104"/>
    </row>
    <row r="60" spans="1:13" hidden="1" x14ac:dyDescent="0.2">
      <c r="D60" s="85"/>
      <c r="E60" s="85"/>
      <c r="F60" s="85"/>
    </row>
    <row r="61" spans="1:13" ht="13.9" customHeight="1" x14ac:dyDescent="0.2">
      <c r="D61" s="85"/>
      <c r="E61" s="85"/>
      <c r="F61" s="85"/>
    </row>
  </sheetData>
  <mergeCells count="118">
    <mergeCell ref="L44:M44"/>
    <mergeCell ref="F53:G53"/>
    <mergeCell ref="D53:E53"/>
    <mergeCell ref="A53:C53"/>
    <mergeCell ref="K50:L50"/>
    <mergeCell ref="F49:G49"/>
    <mergeCell ref="F51:G51"/>
    <mergeCell ref="K46:L46"/>
    <mergeCell ref="K47:L47"/>
    <mergeCell ref="A50:C50"/>
    <mergeCell ref="D50:E50"/>
    <mergeCell ref="F50:G50"/>
    <mergeCell ref="H48:I48"/>
    <mergeCell ref="F48:G48"/>
    <mergeCell ref="D48:E48"/>
    <mergeCell ref="H49:I49"/>
    <mergeCell ref="D47:E47"/>
    <mergeCell ref="B33:M33"/>
    <mergeCell ref="L41:M41"/>
    <mergeCell ref="B37:J37"/>
    <mergeCell ref="L29:M29"/>
    <mergeCell ref="L30:M30"/>
    <mergeCell ref="C40:D40"/>
    <mergeCell ref="E40:G40"/>
    <mergeCell ref="K56:L56"/>
    <mergeCell ref="A48:C48"/>
    <mergeCell ref="A55:J55"/>
    <mergeCell ref="B45:M45"/>
    <mergeCell ref="A49:C49"/>
    <mergeCell ref="A51:C51"/>
    <mergeCell ref="A52:C52"/>
    <mergeCell ref="H53:I53"/>
    <mergeCell ref="A44:J44"/>
    <mergeCell ref="A46:C46"/>
    <mergeCell ref="F46:G46"/>
    <mergeCell ref="H46:I46"/>
    <mergeCell ref="H47:I47"/>
    <mergeCell ref="H50:I50"/>
    <mergeCell ref="D49:E49"/>
    <mergeCell ref="D46:E46"/>
    <mergeCell ref="F47:G47"/>
    <mergeCell ref="K57:L57"/>
    <mergeCell ref="H54:I54"/>
    <mergeCell ref="K48:L48"/>
    <mergeCell ref="K49:L49"/>
    <mergeCell ref="K51:L51"/>
    <mergeCell ref="K52:L52"/>
    <mergeCell ref="K53:L53"/>
    <mergeCell ref="K54:L54"/>
    <mergeCell ref="A56:J56"/>
    <mergeCell ref="A57:J57"/>
    <mergeCell ref="K55:L55"/>
    <mergeCell ref="A54:C54"/>
    <mergeCell ref="D51:E51"/>
    <mergeCell ref="D52:E52"/>
    <mergeCell ref="D54:G54"/>
    <mergeCell ref="F52:G52"/>
    <mergeCell ref="H51:I51"/>
    <mergeCell ref="H52:I52"/>
    <mergeCell ref="B8:M8"/>
    <mergeCell ref="B13:E13"/>
    <mergeCell ref="B14:J14"/>
    <mergeCell ref="B18:J18"/>
    <mergeCell ref="L16:M16"/>
    <mergeCell ref="L17:M17"/>
    <mergeCell ref="L18:M18"/>
    <mergeCell ref="B15:J15"/>
    <mergeCell ref="L15:M15"/>
    <mergeCell ref="B16:J16"/>
    <mergeCell ref="B17:J17"/>
    <mergeCell ref="H41:J41"/>
    <mergeCell ref="L14:M14"/>
    <mergeCell ref="B9:M9"/>
    <mergeCell ref="B10:M10"/>
    <mergeCell ref="B11:M11"/>
    <mergeCell ref="K12:M12"/>
    <mergeCell ref="F12:J12"/>
    <mergeCell ref="F13:J13"/>
    <mergeCell ref="L13:M13"/>
    <mergeCell ref="B23:J23"/>
    <mergeCell ref="B24:J24"/>
    <mergeCell ref="L28:M28"/>
    <mergeCell ref="C39:D39"/>
    <mergeCell ref="C41:D41"/>
    <mergeCell ref="E39:G39"/>
    <mergeCell ref="E41:G41"/>
    <mergeCell ref="B26:M26"/>
    <mergeCell ref="L37:M37"/>
    <mergeCell ref="L25:M25"/>
    <mergeCell ref="B32:J32"/>
    <mergeCell ref="B34:M34"/>
    <mergeCell ref="B35:J35"/>
    <mergeCell ref="L32:M32"/>
    <mergeCell ref="L35:M35"/>
    <mergeCell ref="A1:M2"/>
    <mergeCell ref="L19:M19"/>
    <mergeCell ref="L23:M23"/>
    <mergeCell ref="L24:M24"/>
    <mergeCell ref="B22:M22"/>
    <mergeCell ref="B19:J19"/>
    <mergeCell ref="B21:M21"/>
    <mergeCell ref="C43:D43"/>
    <mergeCell ref="E43:G43"/>
    <mergeCell ref="H43:J43"/>
    <mergeCell ref="L43:M43"/>
    <mergeCell ref="H40:J40"/>
    <mergeCell ref="L40:M40"/>
    <mergeCell ref="C42:D42"/>
    <mergeCell ref="E42:G42"/>
    <mergeCell ref="H42:J42"/>
    <mergeCell ref="L42:M42"/>
    <mergeCell ref="B31:M31"/>
    <mergeCell ref="B25:J25"/>
    <mergeCell ref="B27:M27"/>
    <mergeCell ref="B36:M36"/>
    <mergeCell ref="B38:M38"/>
    <mergeCell ref="L39:M39"/>
    <mergeCell ref="H39:J39"/>
  </mergeCells>
  <phoneticPr fontId="24" type="noConversion"/>
  <printOptions horizontalCentered="1" verticalCentered="1"/>
  <pageMargins left="0.39370078740157483" right="0.39370078740157483" top="0.39370078740157483" bottom="0.39370078740157483" header="0" footer="0.31496062992125984"/>
  <pageSetup paperSize="9" scale="91" firstPageNumber="7" orientation="portrait" useFirstPageNumber="1" r:id="rId1"/>
  <headerFooter alignWithMargins="0">
    <oddFooter>&amp;LAnlage 3 (Angebotsformblatt)&amp;R&amp;"Arial,Standard"&amp;A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14">
    <tabColor indexed="11"/>
    <pageSetUpPr fitToPage="1"/>
  </sheetPr>
  <dimension ref="A1:J59"/>
  <sheetViews>
    <sheetView showZeros="0" topLeftCell="A23" zoomScale="140" zoomScaleNormal="140" zoomScalePageLayoutView="159" workbookViewId="0">
      <selection activeCell="C20" sqref="C20"/>
    </sheetView>
  </sheetViews>
  <sheetFormatPr baseColWidth="10" defaultColWidth="11.5703125" defaultRowHeight="12" x14ac:dyDescent="0.2"/>
  <cols>
    <col min="1" max="1" width="3.5703125" style="15" customWidth="1"/>
    <col min="2" max="2" width="24.7109375" style="16" customWidth="1"/>
    <col min="3" max="3" width="9.7109375" style="16" customWidth="1"/>
    <col min="4" max="4" width="9.140625" style="16" customWidth="1"/>
    <col min="5" max="5" width="11" style="16" customWidth="1"/>
    <col min="6" max="6" width="7.7109375" style="16" customWidth="1"/>
    <col min="7" max="7" width="11.5703125" style="16" customWidth="1"/>
    <col min="8" max="8" width="8.42578125" style="16" customWidth="1"/>
    <col min="9" max="9" width="9.7109375" style="16" customWidth="1"/>
    <col min="10" max="10" width="8.85546875" style="16" customWidth="1"/>
    <col min="11" max="16384" width="11.5703125" style="16"/>
  </cols>
  <sheetData>
    <row r="1" spans="1:10" ht="15.75" x14ac:dyDescent="0.25">
      <c r="A1" s="424" t="s">
        <v>118</v>
      </c>
      <c r="B1" s="425"/>
      <c r="C1" s="425"/>
      <c r="D1" s="425"/>
      <c r="E1" s="425"/>
      <c r="F1" s="425"/>
      <c r="G1" s="425"/>
      <c r="H1" s="425"/>
      <c r="I1" s="425"/>
      <c r="J1" s="426"/>
    </row>
    <row r="2" spans="1:10" s="17" customFormat="1" ht="11.25" x14ac:dyDescent="0.2">
      <c r="A2" s="220" t="s">
        <v>2</v>
      </c>
      <c r="B2" s="220"/>
      <c r="C2" s="221"/>
      <c r="D2" s="220">
        <f>'Angebot Deckblatt'!$B$11</f>
        <v>0</v>
      </c>
      <c r="E2" s="221"/>
      <c r="F2" s="221"/>
      <c r="G2" s="221"/>
      <c r="H2" s="221"/>
      <c r="I2" s="221"/>
      <c r="J2" s="222">
        <v>0</v>
      </c>
    </row>
    <row r="3" spans="1:10" s="17" customFormat="1" ht="11.25" x14ac:dyDescent="0.2">
      <c r="A3" s="220" t="s">
        <v>198</v>
      </c>
      <c r="B3" s="220"/>
      <c r="C3" s="221"/>
      <c r="D3" s="220">
        <f>'Angebot Deckblatt'!$B$3</f>
        <v>0</v>
      </c>
      <c r="E3" s="221"/>
      <c r="F3" s="221"/>
      <c r="G3" s="221"/>
      <c r="H3" s="221"/>
      <c r="I3" s="221"/>
      <c r="J3" s="221"/>
    </row>
    <row r="4" spans="1:10" s="17" customFormat="1" ht="11.25" x14ac:dyDescent="0.2">
      <c r="A4" s="220" t="s">
        <v>206</v>
      </c>
      <c r="B4" s="220"/>
      <c r="C4" s="221"/>
      <c r="D4" s="220" t="str">
        <f>'Angebot Deckblatt'!$B$5</f>
        <v/>
      </c>
      <c r="E4" s="221"/>
      <c r="F4" s="221"/>
      <c r="G4" s="221"/>
      <c r="H4" s="221"/>
      <c r="I4" s="221"/>
      <c r="J4" s="221"/>
    </row>
    <row r="5" spans="1:10" s="17" customFormat="1" ht="11.25" x14ac:dyDescent="0.2">
      <c r="A5" s="220" t="s">
        <v>199</v>
      </c>
      <c r="B5" s="220"/>
      <c r="C5" s="221"/>
      <c r="D5" s="220">
        <f>'Angebot Deckblatt'!$B$4</f>
        <v>0</v>
      </c>
      <c r="E5" s="221"/>
      <c r="F5" s="221"/>
      <c r="G5" s="221"/>
      <c r="H5" s="221"/>
      <c r="I5" s="221"/>
      <c r="J5" s="221"/>
    </row>
    <row r="6" spans="1:10" s="17" customFormat="1" x14ac:dyDescent="0.2">
      <c r="A6" s="220" t="s">
        <v>211</v>
      </c>
      <c r="B6" s="220"/>
      <c r="C6" s="16"/>
      <c r="D6" s="223">
        <f>'Angebot Deckblatt'!$B$29</f>
        <v>0</v>
      </c>
      <c r="E6" s="220" t="s">
        <v>4</v>
      </c>
      <c r="F6" s="223">
        <f>'Angebot Deckblatt'!$G$29</f>
        <v>0</v>
      </c>
      <c r="G6" s="224"/>
      <c r="H6" s="224"/>
      <c r="I6" s="224"/>
      <c r="J6" s="225"/>
    </row>
    <row r="7" spans="1:10" x14ac:dyDescent="0.2">
      <c r="A7" s="418" t="s">
        <v>119</v>
      </c>
      <c r="B7" s="418"/>
      <c r="C7" s="418"/>
      <c r="D7" s="226" t="s">
        <v>122</v>
      </c>
      <c r="E7" s="227">
        <f>'Angebot Deckblatt'!B26</f>
        <v>0</v>
      </c>
      <c r="F7" s="427" t="s">
        <v>121</v>
      </c>
      <c r="G7" s="427"/>
      <c r="H7" s="227">
        <f>'Angebot Deckblatt'!B28</f>
        <v>0</v>
      </c>
      <c r="I7" s="228"/>
      <c r="J7" s="228"/>
    </row>
    <row r="8" spans="1:10" ht="13.15" customHeight="1" x14ac:dyDescent="0.2">
      <c r="A8" s="420" t="s">
        <v>120</v>
      </c>
      <c r="B8" s="420"/>
      <c r="C8" s="420"/>
      <c r="D8" s="420"/>
      <c r="E8" s="420"/>
      <c r="F8" s="419">
        <f>E7*H7</f>
        <v>0</v>
      </c>
      <c r="G8" s="419"/>
      <c r="H8" s="226"/>
      <c r="I8" s="228"/>
      <c r="J8" s="228"/>
    </row>
    <row r="9" spans="1:10" ht="13.15" customHeight="1" x14ac:dyDescent="0.2">
      <c r="A9" s="438"/>
      <c r="B9" s="435" t="s">
        <v>10</v>
      </c>
      <c r="C9" s="149" t="s">
        <v>48</v>
      </c>
      <c r="D9" s="152" t="s">
        <v>102</v>
      </c>
      <c r="E9" s="149" t="s">
        <v>103</v>
      </c>
      <c r="F9" s="152" t="s">
        <v>102</v>
      </c>
      <c r="G9" s="153" t="s">
        <v>57</v>
      </c>
      <c r="H9" s="152" t="s">
        <v>102</v>
      </c>
      <c r="I9" s="149" t="s">
        <v>104</v>
      </c>
      <c r="J9" s="154" t="s">
        <v>102</v>
      </c>
    </row>
    <row r="10" spans="1:10" ht="16.350000000000001" customHeight="1" x14ac:dyDescent="0.2">
      <c r="A10" s="439"/>
      <c r="B10" s="436"/>
      <c r="C10" s="150" t="s">
        <v>49</v>
      </c>
      <c r="D10" s="229" t="s">
        <v>105</v>
      </c>
      <c r="E10" s="150" t="s">
        <v>50</v>
      </c>
      <c r="F10" s="229" t="s">
        <v>105</v>
      </c>
      <c r="G10" s="155" t="s">
        <v>106</v>
      </c>
      <c r="H10" s="229" t="s">
        <v>105</v>
      </c>
      <c r="I10" s="150" t="s">
        <v>107</v>
      </c>
      <c r="J10" s="156" t="s">
        <v>105</v>
      </c>
    </row>
    <row r="11" spans="1:10" ht="16.350000000000001" customHeight="1" x14ac:dyDescent="0.2">
      <c r="A11" s="440"/>
      <c r="B11" s="437"/>
      <c r="C11" s="151"/>
      <c r="D11" s="157"/>
      <c r="E11" s="151"/>
      <c r="F11" s="157"/>
      <c r="G11" s="158" t="s">
        <v>93</v>
      </c>
      <c r="H11" s="157"/>
      <c r="I11" s="151" t="s">
        <v>51</v>
      </c>
      <c r="J11" s="159"/>
    </row>
    <row r="12" spans="1:10" ht="16.7" customHeight="1" x14ac:dyDescent="0.2">
      <c r="A12" s="142" t="s">
        <v>6</v>
      </c>
      <c r="B12" s="143" t="s">
        <v>108</v>
      </c>
      <c r="C12" s="144"/>
      <c r="D12" s="145"/>
      <c r="E12" s="144"/>
      <c r="F12" s="145"/>
      <c r="G12" s="144"/>
      <c r="H12" s="145"/>
      <c r="I12" s="144"/>
      <c r="J12" s="146"/>
    </row>
    <row r="13" spans="1:10" ht="16.7" customHeight="1" x14ac:dyDescent="0.2">
      <c r="A13" s="26" t="s">
        <v>11</v>
      </c>
      <c r="B13" s="27" t="s">
        <v>258</v>
      </c>
      <c r="C13" s="147">
        <f>IF(Personalplan!P95&gt;=Personalplan!O95,Personalplan!O19,Personalplan!P19)</f>
        <v>0</v>
      </c>
      <c r="D13" s="148">
        <f>IF(ISERROR(C13/$F$8),0,C13/$F$8)</f>
        <v>0</v>
      </c>
      <c r="E13" s="162"/>
      <c r="F13" s="163"/>
      <c r="G13" s="147">
        <f t="shared" ref="G13:H15" si="0">C13</f>
        <v>0</v>
      </c>
      <c r="H13" s="148">
        <f t="shared" si="0"/>
        <v>0</v>
      </c>
      <c r="I13" s="162"/>
      <c r="J13" s="164"/>
    </row>
    <row r="14" spans="1:10" ht="16.7" customHeight="1" x14ac:dyDescent="0.2">
      <c r="A14" s="26" t="s">
        <v>12</v>
      </c>
      <c r="B14" s="27" t="s">
        <v>257</v>
      </c>
      <c r="C14" s="136">
        <f>IF(Personalplan!P95&gt;=Personalplan!O95,Personalplan!O28,Personalplan!P28)</f>
        <v>0</v>
      </c>
      <c r="D14" s="148">
        <f t="shared" ref="D14:D16" si="1">IF(ISERROR(C14/$F$8),0,C14/$F$8)</f>
        <v>0</v>
      </c>
      <c r="E14" s="160"/>
      <c r="F14" s="161"/>
      <c r="G14" s="136">
        <f t="shared" si="0"/>
        <v>0</v>
      </c>
      <c r="H14" s="135">
        <f t="shared" si="0"/>
        <v>0</v>
      </c>
      <c r="I14" s="160"/>
      <c r="J14" s="165"/>
    </row>
    <row r="15" spans="1:10" ht="16.7" customHeight="1" x14ac:dyDescent="0.2">
      <c r="A15" s="26" t="s">
        <v>14</v>
      </c>
      <c r="B15" s="27" t="s">
        <v>13</v>
      </c>
      <c r="C15" s="136">
        <f>IF(Personalplan!P95&gt;=Personalplan!O95,Personalplan!O41,Personalplan!P41)</f>
        <v>0</v>
      </c>
      <c r="D15" s="148">
        <f>IF(ISERROR(C15/$F$8),0,C15/$F$8)</f>
        <v>0</v>
      </c>
      <c r="E15" s="160"/>
      <c r="F15" s="161"/>
      <c r="G15" s="136">
        <f t="shared" si="0"/>
        <v>0</v>
      </c>
      <c r="H15" s="135">
        <f>D15</f>
        <v>0</v>
      </c>
      <c r="I15" s="160"/>
      <c r="J15" s="165"/>
    </row>
    <row r="16" spans="1:10" ht="16.7" customHeight="1" x14ac:dyDescent="0.2">
      <c r="A16" s="26" t="s">
        <v>15</v>
      </c>
      <c r="B16" s="27" t="s">
        <v>52</v>
      </c>
      <c r="C16" s="136">
        <f>IF(Personalplan!P95&gt;=Personalplan!O95,Personalplan!O73,Personalplan!P73)</f>
        <v>0</v>
      </c>
      <c r="D16" s="148">
        <f t="shared" si="1"/>
        <v>0</v>
      </c>
      <c r="E16" s="160"/>
      <c r="F16" s="161"/>
      <c r="G16" s="136">
        <f>C16</f>
        <v>0</v>
      </c>
      <c r="H16" s="135">
        <f>D16</f>
        <v>0</v>
      </c>
      <c r="I16" s="160"/>
      <c r="J16" s="165"/>
    </row>
    <row r="17" spans="1:10" ht="16.7" customHeight="1" x14ac:dyDescent="0.2">
      <c r="A17" s="26" t="s">
        <v>17</v>
      </c>
      <c r="B17" s="27" t="s">
        <v>16</v>
      </c>
      <c r="C17" s="160"/>
      <c r="D17" s="161"/>
      <c r="E17" s="136">
        <f>IF(Personalplan!P95&gt;=Personalplan!O95,Personalplan!O83,Personalplan!P83)</f>
        <v>0</v>
      </c>
      <c r="F17" s="135">
        <f>IF(ISERROR(E17/$F$8),0,E17/$F$8)</f>
        <v>0</v>
      </c>
      <c r="G17" s="136">
        <f t="shared" ref="G17:H18" si="2">E17</f>
        <v>0</v>
      </c>
      <c r="H17" s="135">
        <f t="shared" si="2"/>
        <v>0</v>
      </c>
      <c r="I17" s="160"/>
      <c r="J17" s="165"/>
    </row>
    <row r="18" spans="1:10" ht="16.7" customHeight="1" x14ac:dyDescent="0.2">
      <c r="A18" s="26" t="s">
        <v>19</v>
      </c>
      <c r="B18" s="27" t="s">
        <v>18</v>
      </c>
      <c r="C18" s="160"/>
      <c r="D18" s="161"/>
      <c r="E18" s="136">
        <f>IF(Personalplan!P95&gt;=Personalplan!O95,Personalplan!O94,Personalplan!P94)</f>
        <v>0</v>
      </c>
      <c r="F18" s="135">
        <f>IF(ISERROR(E18/$F$8),0,E18/$F$8)</f>
        <v>0</v>
      </c>
      <c r="G18" s="136">
        <f t="shared" si="2"/>
        <v>0</v>
      </c>
      <c r="H18" s="135">
        <f t="shared" si="2"/>
        <v>0</v>
      </c>
      <c r="I18" s="160"/>
      <c r="J18" s="165"/>
    </row>
    <row r="19" spans="1:10" ht="16.7" customHeight="1" x14ac:dyDescent="0.2">
      <c r="A19" s="26" t="s">
        <v>20</v>
      </c>
      <c r="B19" s="27" t="s">
        <v>109</v>
      </c>
      <c r="C19" s="200"/>
      <c r="D19" s="135">
        <f>IF(ISERROR(C19/$F$8),0,C19/$F$8)</f>
        <v>0</v>
      </c>
      <c r="E19" s="201"/>
      <c r="F19" s="135">
        <f>IF(ISERROR(E19/$F$8),0,E19/$F$8)</f>
        <v>0</v>
      </c>
      <c r="G19" s="136">
        <f>C19+E19</f>
        <v>0</v>
      </c>
      <c r="H19" s="135">
        <f>D19+F19</f>
        <v>0</v>
      </c>
      <c r="I19" s="160"/>
      <c r="J19" s="165"/>
    </row>
    <row r="20" spans="1:10" ht="16.7" customHeight="1" x14ac:dyDescent="0.2">
      <c r="A20" s="26" t="s">
        <v>192</v>
      </c>
      <c r="B20" s="27" t="s">
        <v>110</v>
      </c>
      <c r="C20" s="200"/>
      <c r="D20" s="135">
        <f>IF(ISERROR(C20/$F$8),0,C20/$F$8)</f>
        <v>0</v>
      </c>
      <c r="E20" s="201"/>
      <c r="F20" s="234">
        <f>IF(ISERROR(E20/$F$8),0,E20/$F$8)</f>
        <v>0</v>
      </c>
      <c r="G20" s="136">
        <f>C20+E20</f>
        <v>0</v>
      </c>
      <c r="H20" s="135">
        <f>D20+F20</f>
        <v>0</v>
      </c>
      <c r="I20" s="160"/>
      <c r="J20" s="165"/>
    </row>
    <row r="21" spans="1:10" s="17" customFormat="1" ht="16.7" customHeight="1" x14ac:dyDescent="0.2">
      <c r="A21" s="433" t="s">
        <v>21</v>
      </c>
      <c r="B21" s="434"/>
      <c r="C21" s="137">
        <f>SUM(C13:C16)+SUM(C19:C20)</f>
        <v>0</v>
      </c>
      <c r="D21" s="137">
        <f>SUM(D13:D16)+SUM(D19:D20)</f>
        <v>0</v>
      </c>
      <c r="E21" s="137">
        <f>SUM(E16:E20)</f>
        <v>0</v>
      </c>
      <c r="F21" s="137">
        <f>SUM(F17:F20)</f>
        <v>0</v>
      </c>
      <c r="G21" s="137">
        <f>SUM(G13:G20)</f>
        <v>0</v>
      </c>
      <c r="H21" s="137">
        <f>SUM(H13:H20)</f>
        <v>0</v>
      </c>
      <c r="I21" s="166"/>
      <c r="J21" s="167"/>
    </row>
    <row r="22" spans="1:10" ht="16.7" customHeight="1" x14ac:dyDescent="0.2">
      <c r="A22" s="142" t="s">
        <v>7</v>
      </c>
      <c r="B22" s="441" t="s">
        <v>111</v>
      </c>
      <c r="C22" s="442"/>
      <c r="D22" s="442"/>
      <c r="E22" s="442"/>
      <c r="F22" s="442"/>
      <c r="G22" s="442"/>
      <c r="H22" s="442"/>
      <c r="I22" s="442"/>
      <c r="J22" s="443"/>
    </row>
    <row r="23" spans="1:10" ht="16.7" customHeight="1" x14ac:dyDescent="0.2">
      <c r="A23" s="26" t="s">
        <v>22</v>
      </c>
      <c r="B23" s="27" t="s">
        <v>23</v>
      </c>
      <c r="C23" s="162"/>
      <c r="D23" s="163"/>
      <c r="E23" s="202"/>
      <c r="F23" s="148">
        <f>IF(ISERROR(E23/$F$8),0,E23/$F$8)</f>
        <v>0</v>
      </c>
      <c r="G23" s="147">
        <f t="shared" ref="G23:H28" si="3">E23</f>
        <v>0</v>
      </c>
      <c r="H23" s="148">
        <f t="shared" si="3"/>
        <v>0</v>
      </c>
      <c r="I23" s="162"/>
      <c r="J23" s="164"/>
    </row>
    <row r="24" spans="1:10" ht="16.7" customHeight="1" x14ac:dyDescent="0.2">
      <c r="A24" s="26" t="s">
        <v>24</v>
      </c>
      <c r="B24" s="27" t="s">
        <v>112</v>
      </c>
      <c r="C24" s="160"/>
      <c r="D24" s="161"/>
      <c r="E24" s="202"/>
      <c r="F24" s="148">
        <f t="shared" ref="F24:F28" si="4">IF(ISERROR(E24/$F$8),0,E24/$F$8)</f>
        <v>0</v>
      </c>
      <c r="G24" s="136">
        <f t="shared" si="3"/>
        <v>0</v>
      </c>
      <c r="H24" s="135">
        <f t="shared" si="3"/>
        <v>0</v>
      </c>
      <c r="I24" s="160"/>
      <c r="J24" s="165"/>
    </row>
    <row r="25" spans="1:10" ht="16.7" customHeight="1" x14ac:dyDescent="0.2">
      <c r="A25" s="26" t="s">
        <v>29</v>
      </c>
      <c r="B25" s="27" t="s">
        <v>87</v>
      </c>
      <c r="C25" s="160"/>
      <c r="D25" s="161"/>
      <c r="E25" s="202"/>
      <c r="F25" s="148">
        <f t="shared" si="4"/>
        <v>0</v>
      </c>
      <c r="G25" s="136">
        <f t="shared" si="3"/>
        <v>0</v>
      </c>
      <c r="H25" s="135">
        <f t="shared" si="3"/>
        <v>0</v>
      </c>
      <c r="I25" s="160"/>
      <c r="J25" s="165"/>
    </row>
    <row r="26" spans="1:10" ht="16.7" customHeight="1" x14ac:dyDescent="0.2">
      <c r="A26" s="26" t="s">
        <v>30</v>
      </c>
      <c r="B26" s="27" t="s">
        <v>25</v>
      </c>
      <c r="C26" s="160"/>
      <c r="D26" s="161"/>
      <c r="E26" s="202"/>
      <c r="F26" s="148">
        <f t="shared" si="4"/>
        <v>0</v>
      </c>
      <c r="G26" s="136">
        <f t="shared" si="3"/>
        <v>0</v>
      </c>
      <c r="H26" s="135">
        <f t="shared" si="3"/>
        <v>0</v>
      </c>
      <c r="I26" s="160"/>
      <c r="J26" s="165"/>
    </row>
    <row r="27" spans="1:10" ht="16.7" customHeight="1" x14ac:dyDescent="0.2">
      <c r="A27" s="26" t="s">
        <v>40</v>
      </c>
      <c r="B27" s="27" t="s">
        <v>26</v>
      </c>
      <c r="C27" s="160"/>
      <c r="D27" s="161"/>
      <c r="E27" s="202"/>
      <c r="F27" s="148">
        <f t="shared" si="4"/>
        <v>0</v>
      </c>
      <c r="G27" s="136">
        <f t="shared" si="3"/>
        <v>0</v>
      </c>
      <c r="H27" s="135">
        <f t="shared" si="3"/>
        <v>0</v>
      </c>
      <c r="I27" s="160"/>
      <c r="J27" s="165"/>
    </row>
    <row r="28" spans="1:10" ht="16.7" customHeight="1" x14ac:dyDescent="0.2">
      <c r="A28" s="26" t="s">
        <v>81</v>
      </c>
      <c r="B28" s="27" t="s">
        <v>27</v>
      </c>
      <c r="C28" s="160"/>
      <c r="D28" s="161"/>
      <c r="E28" s="202"/>
      <c r="F28" s="148">
        <f t="shared" si="4"/>
        <v>0</v>
      </c>
      <c r="G28" s="136">
        <f t="shared" si="3"/>
        <v>0</v>
      </c>
      <c r="H28" s="135">
        <f t="shared" si="3"/>
        <v>0</v>
      </c>
      <c r="I28" s="160"/>
      <c r="J28" s="165"/>
    </row>
    <row r="29" spans="1:10" ht="16.7" customHeight="1" x14ac:dyDescent="0.2">
      <c r="A29" s="26" t="s">
        <v>82</v>
      </c>
      <c r="B29" s="27" t="s">
        <v>164</v>
      </c>
      <c r="C29" s="202"/>
      <c r="D29" s="135">
        <f>IF(ISERROR(C29/$F$8),0,C29/$F$8)</f>
        <v>0</v>
      </c>
      <c r="E29" s="160"/>
      <c r="F29" s="161"/>
      <c r="G29" s="136">
        <f>C29</f>
        <v>0</v>
      </c>
      <c r="H29" s="135">
        <f>D29</f>
        <v>0</v>
      </c>
      <c r="I29" s="160"/>
      <c r="J29" s="165"/>
    </row>
    <row r="30" spans="1:10" ht="16.7" customHeight="1" x14ac:dyDescent="0.2">
      <c r="A30" s="26" t="s">
        <v>83</v>
      </c>
      <c r="B30" s="27" t="s">
        <v>172</v>
      </c>
      <c r="C30" s="202"/>
      <c r="D30" s="135">
        <f>IF(ISERROR(C30/$F$8),0,C30/$F$8)</f>
        <v>0</v>
      </c>
      <c r="E30" s="160"/>
      <c r="F30" s="161"/>
      <c r="G30" s="136">
        <f>C30</f>
        <v>0</v>
      </c>
      <c r="H30" s="135">
        <f>D30</f>
        <v>0</v>
      </c>
      <c r="I30" s="160"/>
      <c r="J30" s="165"/>
    </row>
    <row r="31" spans="1:10" ht="16.7" customHeight="1" x14ac:dyDescent="0.2">
      <c r="A31" s="26" t="s">
        <v>84</v>
      </c>
      <c r="B31" s="27" t="s">
        <v>28</v>
      </c>
      <c r="C31" s="160"/>
      <c r="D31" s="161"/>
      <c r="E31" s="202"/>
      <c r="F31" s="135">
        <f>IF(ISERROR(E31/$F$8),0,E31/$F$8)</f>
        <v>0</v>
      </c>
      <c r="G31" s="136">
        <f>E31</f>
        <v>0</v>
      </c>
      <c r="H31" s="135">
        <f>F31</f>
        <v>0</v>
      </c>
      <c r="I31" s="160"/>
      <c r="J31" s="165"/>
    </row>
    <row r="32" spans="1:10" ht="16.7" customHeight="1" x14ac:dyDescent="0.2">
      <c r="A32" s="48" t="s">
        <v>85</v>
      </c>
      <c r="B32" s="27" t="s">
        <v>173</v>
      </c>
      <c r="C32" s="202"/>
      <c r="D32" s="135">
        <f>IF(ISERROR(C32/$F$8),0,C32/$F$8)</f>
        <v>0</v>
      </c>
      <c r="E32" s="160"/>
      <c r="F32" s="161"/>
      <c r="G32" s="136">
        <f t="shared" ref="G32:H34" si="5">C32</f>
        <v>0</v>
      </c>
      <c r="H32" s="135">
        <f t="shared" si="5"/>
        <v>0</v>
      </c>
      <c r="I32" s="160"/>
      <c r="J32" s="165"/>
    </row>
    <row r="33" spans="1:10" ht="16.7" customHeight="1" x14ac:dyDescent="0.2">
      <c r="A33" s="48" t="s">
        <v>86</v>
      </c>
      <c r="B33" s="27" t="s">
        <v>161</v>
      </c>
      <c r="C33" s="202"/>
      <c r="D33" s="135">
        <f t="shared" ref="D33:D34" si="6">IF(ISERROR(C33/$F$8),0,C33/$F$8)</f>
        <v>0</v>
      </c>
      <c r="E33" s="160"/>
      <c r="F33" s="161"/>
      <c r="G33" s="136">
        <f t="shared" si="5"/>
        <v>0</v>
      </c>
      <c r="H33" s="135">
        <f t="shared" si="5"/>
        <v>0</v>
      </c>
      <c r="I33" s="160"/>
      <c r="J33" s="165"/>
    </row>
    <row r="34" spans="1:10" ht="16.7" customHeight="1" x14ac:dyDescent="0.2">
      <c r="A34" s="48" t="s">
        <v>162</v>
      </c>
      <c r="B34" s="27" t="s">
        <v>88</v>
      </c>
      <c r="C34" s="202"/>
      <c r="D34" s="135">
        <f t="shared" si="6"/>
        <v>0</v>
      </c>
      <c r="E34" s="160"/>
      <c r="F34" s="161"/>
      <c r="G34" s="136">
        <f t="shared" si="5"/>
        <v>0</v>
      </c>
      <c r="H34" s="135">
        <f t="shared" si="5"/>
        <v>0</v>
      </c>
      <c r="I34" s="160"/>
      <c r="J34" s="165"/>
    </row>
    <row r="35" spans="1:10" ht="16.7" customHeight="1" x14ac:dyDescent="0.2">
      <c r="A35" s="433" t="s">
        <v>31</v>
      </c>
      <c r="B35" s="434"/>
      <c r="C35" s="137">
        <f t="shared" ref="C35:H35" si="7">SUM(C23:C34)</f>
        <v>0</v>
      </c>
      <c r="D35" s="137">
        <f t="shared" si="7"/>
        <v>0</v>
      </c>
      <c r="E35" s="137">
        <f t="shared" si="7"/>
        <v>0</v>
      </c>
      <c r="F35" s="137">
        <f t="shared" si="7"/>
        <v>0</v>
      </c>
      <c r="G35" s="137">
        <f t="shared" si="7"/>
        <v>0</v>
      </c>
      <c r="H35" s="137">
        <f t="shared" si="7"/>
        <v>0</v>
      </c>
      <c r="I35" s="166"/>
      <c r="J35" s="167"/>
    </row>
    <row r="36" spans="1:10" ht="16.7" customHeight="1" x14ac:dyDescent="0.2">
      <c r="A36" s="142" t="s">
        <v>8</v>
      </c>
      <c r="B36" s="441" t="s">
        <v>113</v>
      </c>
      <c r="C36" s="442"/>
      <c r="D36" s="442"/>
      <c r="E36" s="442"/>
      <c r="F36" s="442"/>
      <c r="G36" s="442"/>
      <c r="H36" s="442"/>
      <c r="I36" s="442"/>
      <c r="J36" s="443"/>
    </row>
    <row r="37" spans="1:10" ht="16.7" customHeight="1" x14ac:dyDescent="0.2">
      <c r="A37" s="26" t="s">
        <v>32</v>
      </c>
      <c r="B37" s="27" t="s">
        <v>53</v>
      </c>
      <c r="C37" s="162"/>
      <c r="D37" s="163"/>
      <c r="E37" s="162"/>
      <c r="F37" s="163"/>
      <c r="G37" s="162"/>
      <c r="H37" s="163"/>
      <c r="I37" s="147">
        <f>'Inst-AfA-Tilgungsrest'!$L$44</f>
        <v>0</v>
      </c>
      <c r="J37" s="147">
        <f>IF(ISERROR(I37/$F$8),0,I37/$F$8)</f>
        <v>0</v>
      </c>
    </row>
    <row r="38" spans="1:10" ht="16.7" customHeight="1" x14ac:dyDescent="0.2">
      <c r="A38" s="26" t="s">
        <v>33</v>
      </c>
      <c r="B38" s="27" t="s">
        <v>54</v>
      </c>
      <c r="C38" s="160"/>
      <c r="D38" s="161"/>
      <c r="E38" s="160"/>
      <c r="F38" s="161"/>
      <c r="G38" s="160"/>
      <c r="H38" s="161"/>
      <c r="I38" s="136">
        <f>'Inst-AfA-Tilgungsrest'!$H$54</f>
        <v>0</v>
      </c>
      <c r="J38" s="147">
        <f t="shared" ref="J38:J41" si="8">IF(ISERROR(I38/$F$8),0,I38/$F$8)</f>
        <v>0</v>
      </c>
    </row>
    <row r="39" spans="1:10" ht="16.7" customHeight="1" x14ac:dyDescent="0.2">
      <c r="A39" s="26" t="s">
        <v>34</v>
      </c>
      <c r="B39" s="27" t="s">
        <v>114</v>
      </c>
      <c r="C39" s="160"/>
      <c r="D39" s="161"/>
      <c r="E39" s="160"/>
      <c r="F39" s="161"/>
      <c r="G39" s="160"/>
      <c r="H39" s="161"/>
      <c r="I39" s="202"/>
      <c r="J39" s="147">
        <f t="shared" si="8"/>
        <v>0</v>
      </c>
    </row>
    <row r="40" spans="1:10" ht="16.7" customHeight="1" x14ac:dyDescent="0.2">
      <c r="A40" s="26" t="s">
        <v>35</v>
      </c>
      <c r="B40" s="27" t="s">
        <v>58</v>
      </c>
      <c r="C40" s="160"/>
      <c r="D40" s="161"/>
      <c r="E40" s="160"/>
      <c r="F40" s="161"/>
      <c r="G40" s="160"/>
      <c r="H40" s="161"/>
      <c r="I40" s="136">
        <f>'Inst-AfA-Tilgungsrest'!$L$32</f>
        <v>0</v>
      </c>
      <c r="J40" s="147">
        <f t="shared" si="8"/>
        <v>0</v>
      </c>
    </row>
    <row r="41" spans="1:10" ht="16.7" customHeight="1" x14ac:dyDescent="0.2">
      <c r="A41" s="26" t="s">
        <v>36</v>
      </c>
      <c r="B41" s="27" t="s">
        <v>80</v>
      </c>
      <c r="C41" s="160"/>
      <c r="D41" s="161"/>
      <c r="E41" s="160"/>
      <c r="F41" s="161"/>
      <c r="G41" s="160"/>
      <c r="H41" s="161"/>
      <c r="I41" s="136">
        <f>IF('Inst-AfA-Tilgungsrest'!$M$57&gt;0,'Inst-AfA-Tilgungsrest'!$M$57,0)</f>
        <v>0</v>
      </c>
      <c r="J41" s="147">
        <f t="shared" si="8"/>
        <v>0</v>
      </c>
    </row>
    <row r="42" spans="1:10" ht="16.7" customHeight="1" x14ac:dyDescent="0.2">
      <c r="A42" s="430" t="s">
        <v>115</v>
      </c>
      <c r="B42" s="431"/>
      <c r="C42" s="168"/>
      <c r="D42" s="169"/>
      <c r="E42" s="168"/>
      <c r="F42" s="169"/>
      <c r="G42" s="168"/>
      <c r="H42" s="169"/>
      <c r="I42" s="139">
        <f>SUM(I37:I41)</f>
        <v>0</v>
      </c>
      <c r="J42" s="139">
        <f>SUM(J37:J41)</f>
        <v>0</v>
      </c>
    </row>
    <row r="43" spans="1:10" ht="16.7" customHeight="1" x14ac:dyDescent="0.2">
      <c r="A43" s="25" t="s">
        <v>9</v>
      </c>
      <c r="B43" s="36" t="s">
        <v>163</v>
      </c>
      <c r="C43" s="203"/>
      <c r="D43" s="140">
        <f>IF(ISERROR(C43/$F$8),0,C43/$F$8)</f>
        <v>0</v>
      </c>
      <c r="E43" s="166"/>
      <c r="F43" s="170"/>
      <c r="G43" s="138">
        <f>C43</f>
        <v>0</v>
      </c>
      <c r="H43" s="140">
        <f>D43</f>
        <v>0</v>
      </c>
      <c r="I43" s="171"/>
      <c r="J43" s="171"/>
    </row>
    <row r="44" spans="1:10" ht="16.7" customHeight="1" x14ac:dyDescent="0.2">
      <c r="A44" s="428" t="s">
        <v>174</v>
      </c>
      <c r="B44" s="432"/>
      <c r="C44" s="47">
        <f>C21+C35+C43</f>
        <v>0</v>
      </c>
      <c r="D44" s="47">
        <f>D21+D35+D43</f>
        <v>0</v>
      </c>
      <c r="E44" s="47">
        <f>E21+E35</f>
        <v>0</v>
      </c>
      <c r="F44" s="47">
        <f>F21+F35</f>
        <v>0</v>
      </c>
      <c r="G44" s="47">
        <f>G21+G35+G43</f>
        <v>0</v>
      </c>
      <c r="H44" s="47">
        <f>H21+H35+H43</f>
        <v>0</v>
      </c>
      <c r="I44" s="47">
        <f>I21+I35+I42</f>
        <v>0</v>
      </c>
      <c r="J44" s="47">
        <f>J21+J35+J42</f>
        <v>0</v>
      </c>
    </row>
    <row r="45" spans="1:10" ht="16.7" customHeight="1" x14ac:dyDescent="0.2">
      <c r="A45" s="142" t="s">
        <v>123</v>
      </c>
      <c r="B45" s="143" t="s">
        <v>175</v>
      </c>
      <c r="C45" s="144"/>
      <c r="D45" s="145"/>
      <c r="E45" s="144"/>
      <c r="F45" s="145"/>
      <c r="G45" s="144"/>
      <c r="H45" s="145"/>
      <c r="I45" s="144"/>
      <c r="J45" s="146"/>
    </row>
    <row r="46" spans="1:10" ht="16.7" customHeight="1" x14ac:dyDescent="0.2">
      <c r="A46" s="26" t="s">
        <v>41</v>
      </c>
      <c r="B46" s="27" t="s">
        <v>116</v>
      </c>
      <c r="C46" s="147"/>
      <c r="D46" s="148">
        <f>IF(ISERROR(C46/$F$8),0,C46/$F$8)</f>
        <v>0</v>
      </c>
      <c r="E46" s="202"/>
      <c r="F46" s="148">
        <f>IF(ISERROR(E46/$F$8),0,E46/$F$8)</f>
        <v>0</v>
      </c>
      <c r="G46" s="147">
        <f>C46+E46</f>
        <v>0</v>
      </c>
      <c r="H46" s="148">
        <f>D46+F46</f>
        <v>0</v>
      </c>
      <c r="I46" s="202"/>
      <c r="J46" s="147">
        <f>IF(ISERROR(I46/$F$8),0,I46/$F$8)</f>
        <v>0</v>
      </c>
    </row>
    <row r="47" spans="1:10" ht="16.5" customHeight="1" x14ac:dyDescent="0.2">
      <c r="A47" s="26" t="s">
        <v>42</v>
      </c>
      <c r="B47" s="27" t="s">
        <v>259</v>
      </c>
      <c r="C47" s="200"/>
      <c r="D47" s="148">
        <f>IF(ISERROR(C47/$F$8),0,C47/$F$8)</f>
        <v>0</v>
      </c>
      <c r="E47" s="200"/>
      <c r="F47" s="148">
        <f>IF(ISERROR(E47/$F$8),0,E47/$F$8)</f>
        <v>0</v>
      </c>
      <c r="G47" s="136">
        <f>C47+E47</f>
        <v>0</v>
      </c>
      <c r="H47" s="135">
        <f>D47+F47</f>
        <v>0</v>
      </c>
      <c r="I47" s="200"/>
      <c r="J47" s="147">
        <f>IF(ISERROR(I47/$F$8),0,I47/$F$8)</f>
        <v>0</v>
      </c>
    </row>
    <row r="48" spans="1:10" ht="16.7" customHeight="1" x14ac:dyDescent="0.2">
      <c r="A48" s="433" t="s">
        <v>117</v>
      </c>
      <c r="B48" s="434"/>
      <c r="C48" s="137">
        <f t="shared" ref="C48:J48" si="9">SUM(C46:C47)</f>
        <v>0</v>
      </c>
      <c r="D48" s="137">
        <f t="shared" si="9"/>
        <v>0</v>
      </c>
      <c r="E48" s="137">
        <f t="shared" si="9"/>
        <v>0</v>
      </c>
      <c r="F48" s="137">
        <f t="shared" si="9"/>
        <v>0</v>
      </c>
      <c r="G48" s="137">
        <f t="shared" si="9"/>
        <v>0</v>
      </c>
      <c r="H48" s="137">
        <f t="shared" si="9"/>
        <v>0</v>
      </c>
      <c r="I48" s="137">
        <f t="shared" si="9"/>
        <v>0</v>
      </c>
      <c r="J48" s="137">
        <f t="shared" si="9"/>
        <v>0</v>
      </c>
    </row>
    <row r="49" spans="1:10" ht="16.7" customHeight="1" x14ac:dyDescent="0.2">
      <c r="A49" s="428" t="s">
        <v>298</v>
      </c>
      <c r="B49" s="429"/>
      <c r="C49" s="141">
        <f>(C21+C35+C43)-C48</f>
        <v>0</v>
      </c>
      <c r="D49" s="141">
        <f>(D21+D35+D43)-D48</f>
        <v>0</v>
      </c>
      <c r="E49" s="141">
        <f>(E21+E35)-E48</f>
        <v>0</v>
      </c>
      <c r="F49" s="141">
        <f>(F21+F35)-F48</f>
        <v>0</v>
      </c>
      <c r="G49" s="141">
        <f>(G21+G35+G43)-G48</f>
        <v>0</v>
      </c>
      <c r="H49" s="141">
        <f>(H21+H35+H43)-H48</f>
        <v>0</v>
      </c>
      <c r="I49" s="141">
        <f>I42-I48</f>
        <v>0</v>
      </c>
      <c r="J49" s="141">
        <f>J42-J48</f>
        <v>0</v>
      </c>
    </row>
    <row r="50" spans="1:10" ht="15.75" customHeight="1" x14ac:dyDescent="0.2">
      <c r="A50" s="259" t="s">
        <v>297</v>
      </c>
      <c r="B50" s="258"/>
      <c r="C50" s="415">
        <f>J49+H49</f>
        <v>0</v>
      </c>
      <c r="D50" s="416"/>
      <c r="E50" s="416"/>
      <c r="F50" s="416"/>
      <c r="G50" s="416"/>
      <c r="H50" s="416"/>
      <c r="I50" s="416"/>
      <c r="J50" s="417"/>
    </row>
    <row r="51" spans="1:10" ht="17.25" customHeight="1" x14ac:dyDescent="0.2">
      <c r="A51" s="260"/>
      <c r="B51" s="254" t="s">
        <v>299</v>
      </c>
      <c r="C51" s="141">
        <f>A51*(G49+I49)</f>
        <v>0</v>
      </c>
      <c r="D51" s="248">
        <f>IF(ISERROR(C51/$F$8),0,C51/$F$8)</f>
        <v>0</v>
      </c>
      <c r="E51" s="168"/>
      <c r="F51" s="168"/>
      <c r="G51" s="168"/>
      <c r="H51" s="168"/>
      <c r="I51" s="168"/>
      <c r="J51" s="168">
        <f>IF(ISERROR(I51/$F$8),0,I51/$F$8)</f>
        <v>0</v>
      </c>
    </row>
    <row r="52" spans="1:10" ht="17.25" customHeight="1" x14ac:dyDescent="0.2">
      <c r="A52" s="246" t="s">
        <v>295</v>
      </c>
      <c r="B52" s="247"/>
      <c r="C52" s="421">
        <f>J49+H49+D51</f>
        <v>0</v>
      </c>
      <c r="D52" s="422"/>
      <c r="E52" s="422"/>
      <c r="F52" s="422"/>
      <c r="G52" s="422"/>
      <c r="H52" s="422"/>
      <c r="I52" s="422"/>
      <c r="J52" s="423"/>
    </row>
    <row r="59" spans="1:10" x14ac:dyDescent="0.2">
      <c r="C59" s="244"/>
    </row>
  </sheetData>
  <mergeCells count="17">
    <mergeCell ref="A1:J1"/>
    <mergeCell ref="F7:G7"/>
    <mergeCell ref="A49:B49"/>
    <mergeCell ref="A42:B42"/>
    <mergeCell ref="A44:B44"/>
    <mergeCell ref="A48:B48"/>
    <mergeCell ref="B9:B11"/>
    <mergeCell ref="A9:A11"/>
    <mergeCell ref="A21:B21"/>
    <mergeCell ref="A35:B35"/>
    <mergeCell ref="B22:J22"/>
    <mergeCell ref="B36:J36"/>
    <mergeCell ref="C50:J50"/>
    <mergeCell ref="A7:C7"/>
    <mergeCell ref="F8:G8"/>
    <mergeCell ref="A8:E8"/>
    <mergeCell ref="C52:J52"/>
  </mergeCells>
  <phoneticPr fontId="24" type="noConversion"/>
  <printOptions horizontalCentered="1" verticalCentered="1"/>
  <pageMargins left="0.39370078740157483" right="0.39370078740157483" top="0.39370078740157483" bottom="0.39370078740157483" header="0.31496062992125984" footer="0"/>
  <pageSetup paperSize="9" scale="93" firstPageNumber="2" orientation="portrait" useFirstPageNumber="1" r:id="rId1"/>
  <headerFooter alignWithMargins="0">
    <oddFooter>&amp;LAnlage 3 (Angebotsformblatt)&amp;R&amp;A</oddFooter>
  </headerFooter>
  <ignoredErrors>
    <ignoredError sqref="G31:H31"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10">
    <tabColor indexed="11"/>
    <pageSetUpPr fitToPage="1"/>
  </sheetPr>
  <dimension ref="A1:F18"/>
  <sheetViews>
    <sheetView showZeros="0" showWhiteSpace="0" topLeftCell="A6" zoomScaleNormal="100" zoomScaleSheetLayoutView="50" workbookViewId="0">
      <selection activeCell="F15" sqref="F15"/>
    </sheetView>
  </sheetViews>
  <sheetFormatPr baseColWidth="10" defaultColWidth="11.42578125" defaultRowHeight="15.75" x14ac:dyDescent="0.25"/>
  <cols>
    <col min="1" max="1" width="3.7109375" style="3" customWidth="1"/>
    <col min="2" max="2" width="4.7109375" style="3" customWidth="1"/>
    <col min="3" max="3" width="55.7109375" customWidth="1"/>
    <col min="4" max="6" width="20.7109375" style="4" customWidth="1"/>
    <col min="7" max="7" width="27.85546875" customWidth="1"/>
    <col min="9" max="9" width="21.7109375" customWidth="1"/>
    <col min="11" max="11" width="3.85546875" customWidth="1"/>
  </cols>
  <sheetData>
    <row r="1" spans="1:6" ht="16.149999999999999" customHeight="1" x14ac:dyDescent="0.25">
      <c r="A1" s="267" t="s">
        <v>2</v>
      </c>
      <c r="B1" s="267"/>
      <c r="C1" s="267"/>
      <c r="D1" s="51">
        <f>'Angebot Deckblatt'!$B$11</f>
        <v>0</v>
      </c>
      <c r="F1" s="65">
        <f>'Angebot Deckblatt'!$I$1</f>
        <v>0</v>
      </c>
    </row>
    <row r="2" spans="1:6" ht="16.149999999999999" customHeight="1" x14ac:dyDescent="0.25">
      <c r="A2" s="51" t="s">
        <v>198</v>
      </c>
      <c r="B2" s="51"/>
      <c r="D2" s="51">
        <f>'Angebot Deckblatt'!$B$3</f>
        <v>0</v>
      </c>
    </row>
    <row r="3" spans="1:6" ht="16.149999999999999" customHeight="1" x14ac:dyDescent="0.25">
      <c r="A3" s="51" t="s">
        <v>206</v>
      </c>
      <c r="B3" s="51"/>
      <c r="D3" s="51" t="str">
        <f>'Angebot Deckblatt'!$B$5</f>
        <v/>
      </c>
    </row>
    <row r="4" spans="1:6" ht="16.149999999999999" customHeight="1" x14ac:dyDescent="0.25">
      <c r="A4" s="51" t="s">
        <v>199</v>
      </c>
      <c r="B4" s="51"/>
      <c r="D4" s="51">
        <f>'Angebot Deckblatt'!$B$4</f>
        <v>0</v>
      </c>
    </row>
    <row r="5" spans="1:6" ht="16.149999999999999" customHeight="1" thickBot="1" x14ac:dyDescent="0.25">
      <c r="A5" s="51" t="s">
        <v>211</v>
      </c>
      <c r="B5" s="51"/>
      <c r="C5" s="69"/>
      <c r="D5" s="68">
        <f>'Angebot Deckblatt'!$B$29</f>
        <v>0</v>
      </c>
      <c r="E5" s="51" t="s">
        <v>4</v>
      </c>
      <c r="F5" s="68">
        <f>'Angebot Deckblatt'!$G$29</f>
        <v>0</v>
      </c>
    </row>
    <row r="6" spans="1:6" ht="33" x14ac:dyDescent="0.2">
      <c r="A6" s="249" t="s">
        <v>89</v>
      </c>
      <c r="B6" s="204"/>
      <c r="C6" s="250"/>
      <c r="D6" s="251" t="s">
        <v>298</v>
      </c>
      <c r="E6" s="252" t="s">
        <v>274</v>
      </c>
      <c r="F6" s="253" t="s">
        <v>274</v>
      </c>
    </row>
    <row r="7" spans="1:6" ht="18.75" thickBot="1" x14ac:dyDescent="0.25">
      <c r="A7" s="8"/>
      <c r="B7" s="205"/>
      <c r="C7" s="206"/>
      <c r="D7" s="207"/>
      <c r="E7" s="207"/>
      <c r="F7" s="208" t="s">
        <v>275</v>
      </c>
    </row>
    <row r="8" spans="1:6" s="5" customFormat="1" ht="34.9" customHeight="1" x14ac:dyDescent="0.25">
      <c r="A8" s="20" t="s">
        <v>6</v>
      </c>
      <c r="B8" s="7" t="s">
        <v>55</v>
      </c>
      <c r="C8" s="32"/>
      <c r="D8" s="209"/>
      <c r="E8" s="210"/>
      <c r="F8" s="214"/>
    </row>
    <row r="9" spans="1:6" s="5" customFormat="1" ht="34.9" customHeight="1" x14ac:dyDescent="0.25">
      <c r="A9" s="268"/>
      <c r="B9" s="269"/>
      <c r="C9" s="34" t="s">
        <v>142</v>
      </c>
      <c r="D9" s="211">
        <f>Kalkulation!C49</f>
        <v>0</v>
      </c>
      <c r="E9" s="212">
        <f>Kalkulation!D49</f>
        <v>0</v>
      </c>
      <c r="F9" s="218"/>
    </row>
    <row r="10" spans="1:6" s="5" customFormat="1" ht="34.9" customHeight="1" x14ac:dyDescent="0.25">
      <c r="A10" s="268"/>
      <c r="B10" s="269"/>
      <c r="C10" s="34" t="s">
        <v>143</v>
      </c>
      <c r="D10" s="211">
        <f>Kalkulation!E49</f>
        <v>0</v>
      </c>
      <c r="E10" s="212">
        <f>Kalkulation!F49</f>
        <v>0</v>
      </c>
      <c r="F10" s="218"/>
    </row>
    <row r="11" spans="1:6" s="5" customFormat="1" ht="34.9" customHeight="1" thickBot="1" x14ac:dyDescent="0.3">
      <c r="A11" s="28"/>
      <c r="B11" s="272" t="s">
        <v>129</v>
      </c>
      <c r="C11" s="273"/>
      <c r="D11" s="213">
        <f>SUM(D9:D10)</f>
        <v>0</v>
      </c>
      <c r="E11" s="213">
        <f>SUM(E9:E10)</f>
        <v>0</v>
      </c>
      <c r="F11" s="213">
        <f>SUM(F9:F10)</f>
        <v>0</v>
      </c>
    </row>
    <row r="12" spans="1:6" s="5" customFormat="1" ht="34.9" customHeight="1" thickBot="1" x14ac:dyDescent="0.3">
      <c r="A12" s="28" t="s">
        <v>7</v>
      </c>
      <c r="B12" s="270" t="s">
        <v>144</v>
      </c>
      <c r="C12" s="271"/>
      <c r="D12" s="215">
        <f>Kalkulation!I49</f>
        <v>0</v>
      </c>
      <c r="E12" s="216">
        <f>Kalkulation!J49</f>
        <v>0</v>
      </c>
      <c r="F12" s="219"/>
    </row>
    <row r="13" spans="1:6" s="5" customFormat="1" ht="34.9" customHeight="1" thickBot="1" x14ac:dyDescent="0.3">
      <c r="A13" s="264" t="s">
        <v>255</v>
      </c>
      <c r="B13" s="265"/>
      <c r="C13" s="266"/>
      <c r="D13" s="217">
        <f>SUM(D11:D12)</f>
        <v>0</v>
      </c>
      <c r="E13" s="217">
        <f>SUM(E11:E12)</f>
        <v>0</v>
      </c>
      <c r="F13" s="217">
        <f>SUM(F11:F12)</f>
        <v>0</v>
      </c>
    </row>
    <row r="14" spans="1:6" s="5" customFormat="1" ht="34.9" customHeight="1" thickBot="1" x14ac:dyDescent="0.3">
      <c r="A14" s="255"/>
      <c r="B14" s="256"/>
      <c r="C14" s="257"/>
      <c r="D14" s="261" t="s">
        <v>296</v>
      </c>
      <c r="E14" s="262"/>
      <c r="F14" s="263"/>
    </row>
    <row r="15" spans="1:6" ht="39.6" customHeight="1" thickBot="1" x14ac:dyDescent="0.25">
      <c r="A15" s="28" t="s">
        <v>8</v>
      </c>
      <c r="B15" s="7" t="s">
        <v>292</v>
      </c>
      <c r="C15" s="245"/>
      <c r="D15" s="217">
        <f>Kalkulation!C51</f>
        <v>0</v>
      </c>
      <c r="E15" s="217">
        <f>Kalkulation!D51</f>
        <v>0</v>
      </c>
      <c r="F15" s="219"/>
    </row>
    <row r="16" spans="1:6" ht="35.1" customHeight="1" thickBot="1" x14ac:dyDescent="0.25">
      <c r="A16" s="264" t="s">
        <v>293</v>
      </c>
      <c r="B16" s="265"/>
      <c r="C16" s="266"/>
      <c r="D16" s="217">
        <f>SUM(D13:D15)</f>
        <v>0</v>
      </c>
      <c r="E16" s="217">
        <f>SUM(E13:E15)</f>
        <v>0</v>
      </c>
      <c r="F16" s="217">
        <f>SUM(F13:F15)</f>
        <v>0</v>
      </c>
    </row>
    <row r="17" spans="1:2" ht="18" x14ac:dyDescent="0.25">
      <c r="A17" s="6"/>
      <c r="B17" s="6"/>
    </row>
    <row r="18" spans="1:2" ht="18" x14ac:dyDescent="0.25">
      <c r="A18" s="6"/>
      <c r="B18" s="6"/>
    </row>
  </sheetData>
  <customSheetViews>
    <customSheetView guid="{41CCDD20-808F-11D3-AEFC-F722FE771F13}" scale="60" showPageBreaks="1" fitToPage="1" printArea="1" view="pageBreakPreview" showRuler="0">
      <selection sqref="A1:B1"/>
      <pageMargins left="0.6692913385826772" right="0.62992125984251968" top="0.31496062992125984" bottom="0.47244094488188981" header="0.35433070866141736" footer="0.31496062992125984"/>
      <printOptions horizontalCentered="1"/>
      <pageSetup paperSize="9" scale="64" pageOrder="overThenDown" orientation="portrait" r:id="rId1"/>
      <headerFooter alignWithMargins="0">
        <oddFooter>&amp;RSeite &amp;[10</oddFooter>
      </headerFooter>
    </customSheetView>
  </customSheetViews>
  <mergeCells count="7">
    <mergeCell ref="D14:F14"/>
    <mergeCell ref="A16:C16"/>
    <mergeCell ref="A1:C1"/>
    <mergeCell ref="A9:B10"/>
    <mergeCell ref="A13:C13"/>
    <mergeCell ref="B12:C12"/>
    <mergeCell ref="B11:C11"/>
  </mergeCells>
  <phoneticPr fontId="24" type="noConversion"/>
  <printOptions horizontalCentered="1" verticalCentered="1"/>
  <pageMargins left="0.6692913385826772" right="0.62992125984251968" top="0.9055118110236221" bottom="0.47244094488188981" header="0.55118110236220474" footer="0.31496062992125984"/>
  <pageSetup paperSize="9" orientation="landscape" r:id="rId2"/>
  <headerFooter alignWithMargins="0">
    <oddHeader>&amp;C&amp;"Arial,Fett"&amp;14Angebot Entgeltvereinbarung</oddHeader>
    <oddFooter>&amp;LAnlage 3 (Angebotsformblatt)&amp;R&amp;"Arial,Standard"&amp;A</oddFooter>
  </headerFooter>
  <ignoredErrors>
    <ignoredError sqref="D12:E12"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20"/>
  <dimension ref="A1:Y34"/>
  <sheetViews>
    <sheetView workbookViewId="0"/>
  </sheetViews>
  <sheetFormatPr baseColWidth="10" defaultRowHeight="12.75" x14ac:dyDescent="0.2"/>
  <cols>
    <col min="1" max="1" width="52.5703125" style="12" customWidth="1"/>
  </cols>
  <sheetData>
    <row r="1" spans="1:25" x14ac:dyDescent="0.2">
      <c r="A1" s="12" t="s">
        <v>97</v>
      </c>
      <c r="B1" s="66">
        <v>1</v>
      </c>
    </row>
    <row r="3" spans="1:25" x14ac:dyDescent="0.2">
      <c r="A3" s="12" t="s">
        <v>98</v>
      </c>
    </row>
    <row r="4" spans="1:25" x14ac:dyDescent="0.2">
      <c r="A4" s="12" t="s">
        <v>100</v>
      </c>
    </row>
    <row r="5" spans="1:25" x14ac:dyDescent="0.2">
      <c r="A5" s="12" t="s">
        <v>99</v>
      </c>
    </row>
    <row r="6" spans="1:25" x14ac:dyDescent="0.2">
      <c r="A6" s="12" t="s">
        <v>101</v>
      </c>
    </row>
    <row r="9" spans="1:25" x14ac:dyDescent="0.2">
      <c r="A9" s="12" t="s">
        <v>228</v>
      </c>
      <c r="B9" s="66">
        <v>1</v>
      </c>
    </row>
    <row r="11" spans="1:25" x14ac:dyDescent="0.2">
      <c r="A11" s="128" t="s">
        <v>229</v>
      </c>
      <c r="B11" s="128" t="str">
        <f>IF(B$9=2,A11,"")</f>
        <v/>
      </c>
      <c r="C11" s="128"/>
      <c r="D11" s="128"/>
      <c r="E11" s="128"/>
      <c r="F11" s="128"/>
      <c r="G11" s="128"/>
      <c r="H11" s="128"/>
      <c r="I11" s="128"/>
      <c r="J11" s="128"/>
      <c r="K11" s="128"/>
      <c r="L11" s="128"/>
      <c r="M11" s="128"/>
      <c r="N11" s="128"/>
      <c r="O11" s="128"/>
      <c r="P11" s="128"/>
      <c r="Q11" s="128"/>
      <c r="R11" s="128"/>
      <c r="S11" s="128"/>
      <c r="T11" s="128"/>
      <c r="U11" s="128"/>
      <c r="V11" s="128"/>
      <c r="W11" s="128"/>
      <c r="X11" s="128"/>
      <c r="Y11" s="128"/>
    </row>
    <row r="12" spans="1:25" x14ac:dyDescent="0.2">
      <c r="A12" s="128" t="s">
        <v>230</v>
      </c>
      <c r="B12" s="128" t="str">
        <f>IF(B$9=3,A12,"")</f>
        <v/>
      </c>
    </row>
    <row r="13" spans="1:25" x14ac:dyDescent="0.2">
      <c r="A13" s="128" t="s">
        <v>231</v>
      </c>
      <c r="B13" s="128" t="str">
        <f>IF(B$9=4,A13,"")</f>
        <v/>
      </c>
    </row>
    <row r="14" spans="1:25" x14ac:dyDescent="0.2">
      <c r="A14" s="128" t="s">
        <v>232</v>
      </c>
      <c r="B14" s="128" t="str">
        <f>IF(B$9=5,A14,"")</f>
        <v/>
      </c>
    </row>
    <row r="15" spans="1:25" x14ac:dyDescent="0.2">
      <c r="A15" s="128" t="s">
        <v>233</v>
      </c>
      <c r="B15" s="128" t="str">
        <f>IF(B$9=6,A15,"")</f>
        <v/>
      </c>
    </row>
    <row r="16" spans="1:25" x14ac:dyDescent="0.2">
      <c r="A16" s="128" t="s">
        <v>234</v>
      </c>
      <c r="B16" s="128" t="str">
        <f>IF(B$9=7,A16,"")</f>
        <v/>
      </c>
    </row>
    <row r="17" spans="1:2" x14ac:dyDescent="0.2">
      <c r="A17" s="128" t="s">
        <v>235</v>
      </c>
      <c r="B17" s="128" t="str">
        <f>IF(B$9=8,A17,"")</f>
        <v/>
      </c>
    </row>
    <row r="18" spans="1:2" x14ac:dyDescent="0.2">
      <c r="A18" s="128" t="s">
        <v>236</v>
      </c>
      <c r="B18" s="128" t="str">
        <f>IF(B$9=9,A18,"")</f>
        <v/>
      </c>
    </row>
    <row r="19" spans="1:2" x14ac:dyDescent="0.2">
      <c r="A19" s="128" t="s">
        <v>237</v>
      </c>
      <c r="B19" s="128" t="str">
        <f>IF(B$9=10,A19,"")</f>
        <v/>
      </c>
    </row>
    <row r="20" spans="1:2" x14ac:dyDescent="0.2">
      <c r="A20" s="128" t="s">
        <v>238</v>
      </c>
      <c r="B20" s="128" t="str">
        <f>IF(B$9=11,A20,"")</f>
        <v/>
      </c>
    </row>
    <row r="21" spans="1:2" x14ac:dyDescent="0.2">
      <c r="A21" s="128" t="s">
        <v>239</v>
      </c>
      <c r="B21" s="128" t="str">
        <f>IF(B$9=12,A21,"")</f>
        <v/>
      </c>
    </row>
    <row r="22" spans="1:2" x14ac:dyDescent="0.2">
      <c r="A22" s="128" t="s">
        <v>240</v>
      </c>
      <c r="B22" s="128" t="str">
        <f>IF(B$9=13,A22,"")</f>
        <v/>
      </c>
    </row>
    <row r="23" spans="1:2" x14ac:dyDescent="0.2">
      <c r="A23" s="128" t="s">
        <v>241</v>
      </c>
      <c r="B23" s="128" t="str">
        <f>IF(B$9=14,A23,"")</f>
        <v/>
      </c>
    </row>
    <row r="24" spans="1:2" x14ac:dyDescent="0.2">
      <c r="A24" s="128" t="s">
        <v>242</v>
      </c>
      <c r="B24" s="128" t="str">
        <f>IF(B$9=15,A24,"")</f>
        <v/>
      </c>
    </row>
    <row r="25" spans="1:2" x14ac:dyDescent="0.2">
      <c r="A25" s="128" t="s">
        <v>243</v>
      </c>
      <c r="B25" s="128" t="str">
        <f>IF(B$9=16,A25,"")</f>
        <v/>
      </c>
    </row>
    <row r="26" spans="1:2" x14ac:dyDescent="0.2">
      <c r="A26" s="128" t="s">
        <v>244</v>
      </c>
      <c r="B26" s="128" t="str">
        <f>IF(B$9=17,A26,"")</f>
        <v/>
      </c>
    </row>
    <row r="27" spans="1:2" x14ac:dyDescent="0.2">
      <c r="A27" s="128" t="s">
        <v>245</v>
      </c>
      <c r="B27" s="128" t="str">
        <f>IF(B$9=18,A27,"")</f>
        <v/>
      </c>
    </row>
    <row r="28" spans="1:2" x14ac:dyDescent="0.2">
      <c r="A28" s="128" t="s">
        <v>246</v>
      </c>
      <c r="B28" s="128" t="str">
        <f>IF(B$9=19,A28,"")</f>
        <v/>
      </c>
    </row>
    <row r="29" spans="1:2" x14ac:dyDescent="0.2">
      <c r="A29" s="128" t="s">
        <v>247</v>
      </c>
      <c r="B29" s="128" t="str">
        <f>IF(B$9=20,A29,"")</f>
        <v/>
      </c>
    </row>
    <row r="30" spans="1:2" x14ac:dyDescent="0.2">
      <c r="A30" s="128" t="s">
        <v>248</v>
      </c>
      <c r="B30" s="128" t="str">
        <f>IF(B$9=21,A30,"")</f>
        <v/>
      </c>
    </row>
    <row r="31" spans="1:2" x14ac:dyDescent="0.2">
      <c r="A31" s="128" t="s">
        <v>249</v>
      </c>
      <c r="B31" s="128" t="str">
        <f>IF(B$9=22,A31,"")</f>
        <v/>
      </c>
    </row>
    <row r="32" spans="1:2" x14ac:dyDescent="0.2">
      <c r="A32" s="128" t="s">
        <v>250</v>
      </c>
      <c r="B32" s="128" t="str">
        <f>IF(B$9=23,A32,"")</f>
        <v/>
      </c>
    </row>
    <row r="33" spans="1:2" x14ac:dyDescent="0.2">
      <c r="A33" s="128" t="s">
        <v>251</v>
      </c>
      <c r="B33" s="128" t="str">
        <f>IF(B$9=24,A33,"")</f>
        <v/>
      </c>
    </row>
    <row r="34" spans="1:2" x14ac:dyDescent="0.2">
      <c r="A34" s="128" t="s">
        <v>252</v>
      </c>
      <c r="B34" s="128" t="str">
        <f>IF(B$9=25,A34,"")</f>
        <v/>
      </c>
    </row>
  </sheetData>
  <sheetProtection sheet="1" objects="1" scenarios="1"/>
  <phoneticPr fontId="24" type="noConversion"/>
  <pageMargins left="0.78740157499999996" right="0.78740157499999996" top="0.984251969" bottom="0.984251969" header="0.4921259845" footer="0.4921259845"/>
  <pageSetup paperSize="9" orientation="portrait" horizontalDpi="1200" verticalDpi="12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workbookViewId="0"/>
  </sheetViews>
  <sheetFormatPr baseColWidth="10" defaultRowHeight="12.75" x14ac:dyDescent="0.2"/>
  <sheetData/>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heetViews>
  <sheetFormatPr baseColWidth="10" defaultRowHeight="12.75" x14ac:dyDescent="0.2"/>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0E68A37162111459BDD14E78C585DCC" ma:contentTypeVersion="5" ma:contentTypeDescription="Create a new document." ma:contentTypeScope="" ma:versionID="7d8a4bccd1d8ae4da83bc00fd85f8674">
  <xsd:schema xmlns:xsd="http://www.w3.org/2001/XMLSchema" xmlns:xs="http://www.w3.org/2001/XMLSchema" xmlns:p="http://schemas.microsoft.com/office/2006/metadata/properties" xmlns:ns3="2720ce3d-c638-4942-9884-4001ced3aab0" targetNamespace="http://schemas.microsoft.com/office/2006/metadata/properties" ma:root="true" ma:fieldsID="2d9d6fca6ebdedb1281af398c89c93b2" ns3:_="">
    <xsd:import namespace="2720ce3d-c638-4942-9884-4001ced3aab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720ce3d-c638-4942-9884-4001ced3aab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6AD3758-D883-4528-86B5-A8B77205EB16}">
  <ds:schemaRefs>
    <ds:schemaRef ds:uri="http://schemas.microsoft.com/sharepoint/v3/contenttype/forms"/>
  </ds:schemaRefs>
</ds:datastoreItem>
</file>

<file path=customXml/itemProps2.xml><?xml version="1.0" encoding="utf-8"?>
<ds:datastoreItem xmlns:ds="http://schemas.openxmlformats.org/officeDocument/2006/customXml" ds:itemID="{569607B7-4608-4635-9953-F0282E38605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720ce3d-c638-4942-9884-4001ced3aa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32FC0E5-E2BD-4FE4-B22F-C2513900B298}">
  <ds:schemaRefs>
    <ds:schemaRef ds:uri="http://www.w3.org/XML/1998/namespace"/>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2720ce3d-c638-4942-9884-4001ced3aab0"/>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6</vt:i4>
      </vt:variant>
    </vt:vector>
  </HeadingPairs>
  <TitlesOfParts>
    <vt:vector size="15" baseType="lpstr">
      <vt:lpstr>Hinweise</vt:lpstr>
      <vt:lpstr>Angebot Deckblatt</vt:lpstr>
      <vt:lpstr>Vollmacht und RV</vt:lpstr>
      <vt:lpstr>Personalplan</vt:lpstr>
      <vt:lpstr>Inst-AfA-Tilgungsrest</vt:lpstr>
      <vt:lpstr>Kalkulation</vt:lpstr>
      <vt:lpstr>Angebot Entgeltvereinbarung</vt:lpstr>
      <vt:lpstr>Daten</vt:lpstr>
      <vt:lpstr>Tabelle1</vt:lpstr>
      <vt:lpstr>'Angebot Deckblatt'!Druckbereich</vt:lpstr>
      <vt:lpstr>Hinweise!Druckbereich</vt:lpstr>
      <vt:lpstr>'Inst-AfA-Tilgungsrest'!Druckbereich</vt:lpstr>
      <vt:lpstr>Personalplan!Druckbereich</vt:lpstr>
      <vt:lpstr>'Vollmacht und RV'!Druckbereich</vt:lpstr>
      <vt:lpstr>Personalplan!Drucktitel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Anlage 1 Rahmenvertrag § 78 f SGB VIII</dc:title>
  <dc:creator>KJF Original/bearbeitet von Peter Beck EK Südbayern/bearbeitet von Ulrich Ertl PARITÄTISCHER</dc:creator>
  <cp:lastModifiedBy>Bauer, Maria</cp:lastModifiedBy>
  <cp:lastPrinted>2026-03-12T07:44:31Z</cp:lastPrinted>
  <dcterms:created xsi:type="dcterms:W3CDTF">1997-05-15T14:34:46Z</dcterms:created>
  <dcterms:modified xsi:type="dcterms:W3CDTF">2026-03-19T07:56:06Z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0x010100E0E68A37162111459BDD14E78C585DCC</vt:lpwstr>
  </property>
</Properties>
</file>